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ersourceenergy.sharepoint.com/teams/ES-UISharedNRESTeam/Shared Documents/General/NRES/Year 4/24-08-03 Filings/Order 21 - Final Decision Program Documents/Final Filed/"/>
    </mc:Choice>
  </mc:AlternateContent>
  <xr:revisionPtr revIDLastSave="317" documentId="13_ncr:1_{AB1F7EFE-4BC1-44B5-B43B-F9D3195CA8BC}" xr6:coauthVersionLast="47" xr6:coauthVersionMax="47" xr10:uidLastSave="{A8D77DCD-72C0-4C6A-907F-2BF3D2F136C8}"/>
  <bookViews>
    <workbookView xWindow="-120" yWindow="-120" windowWidth="29040" windowHeight="15720" xr2:uid="{14087EAC-D322-4B6C-96B5-CAE19DE848B4}"/>
  </bookViews>
  <sheets>
    <sheet name="Calculator" sheetId="1" r:id="rId1"/>
    <sheet name="Calculation Sheet" sheetId="2" r:id="rId2"/>
    <sheet name="CL&amp;P Avoided Pricing" sheetId="3" r:id="rId3"/>
    <sheet name="UI Avoided Pricing" sheetId="5" r:id="rId4"/>
    <sheet name="UI Price Caps" sheetId="6" r:id="rId5"/>
    <sheet name="ES Price Caps" sheetId="7" r:id="rId6"/>
  </sheets>
  <definedNames>
    <definedName name="Discount_Rate">'Calculation Sheet'!$B$2</definedName>
    <definedName name="ESRATES">'Calculation Sheet'!$A$10:$A$24</definedName>
    <definedName name="Retail_Rate_Escalation">'Calculation Sheet'!$B$1</definedName>
    <definedName name="UIRates">'Calculation Sheet'!$E$10:$E$18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3" l="1"/>
  <c r="B11" i="1" l="1"/>
  <c r="D8" i="3"/>
  <c r="C11" i="3" l="1"/>
  <c r="C12" i="3"/>
  <c r="C15" i="3"/>
  <c r="C16" i="3"/>
  <c r="C19" i="3"/>
  <c r="C20" i="3"/>
  <c r="C22" i="3"/>
  <c r="C24" i="3"/>
  <c r="C26" i="3"/>
  <c r="C29" i="3"/>
  <c r="C30" i="3"/>
  <c r="C32" i="3"/>
  <c r="C35" i="3"/>
  <c r="C36" i="3"/>
  <c r="C39" i="3"/>
  <c r="C40" i="3"/>
  <c r="C43" i="3"/>
  <c r="C44" i="3"/>
  <c r="C47" i="3"/>
  <c r="C48" i="3"/>
  <c r="C52" i="3"/>
  <c r="D24" i="3" l="1"/>
  <c r="F24" i="3" s="1"/>
  <c r="B16" i="2" s="1"/>
  <c r="G24" i="3" l="1"/>
  <c r="C16" i="2" s="1"/>
  <c r="D20" i="3"/>
  <c r="D19" i="3"/>
  <c r="G19" i="3" l="1"/>
  <c r="C14" i="2" s="1"/>
  <c r="F19" i="3"/>
  <c r="B14" i="2" s="1"/>
  <c r="A11" i="2" l="1"/>
  <c r="F8" i="3"/>
  <c r="G8" i="3" s="1"/>
  <c r="C11" i="2" s="1"/>
  <c r="D6" i="3"/>
  <c r="B11" i="2" l="1"/>
  <c r="A24" i="2" l="1"/>
  <c r="A23" i="2"/>
  <c r="A22" i="2"/>
  <c r="A21" i="2"/>
  <c r="A20" i="2"/>
  <c r="A19" i="2"/>
  <c r="A18" i="2"/>
  <c r="A17" i="2"/>
  <c r="A15" i="2"/>
  <c r="A13" i="2"/>
  <c r="A12" i="2"/>
  <c r="A10" i="2"/>
  <c r="F6" i="3"/>
  <c r="D52" i="3"/>
  <c r="D51" i="3"/>
  <c r="D48" i="3"/>
  <c r="D47" i="3"/>
  <c r="D44" i="3"/>
  <c r="D40" i="3"/>
  <c r="D39" i="3"/>
  <c r="D36" i="3"/>
  <c r="D35" i="3"/>
  <c r="D30" i="3"/>
  <c r="D29" i="3"/>
  <c r="D22" i="3"/>
  <c r="F22" i="3" s="1"/>
  <c r="D16" i="3"/>
  <c r="D15" i="3"/>
  <c r="D12" i="3"/>
  <c r="D11" i="3"/>
  <c r="C12" i="5"/>
  <c r="C34" i="5"/>
  <c r="C33" i="5"/>
  <c r="C30" i="5"/>
  <c r="C29" i="5"/>
  <c r="C26" i="5"/>
  <c r="C25" i="5"/>
  <c r="C22" i="5"/>
  <c r="C21" i="5"/>
  <c r="C18" i="5"/>
  <c r="C17" i="5"/>
  <c r="C14" i="5"/>
  <c r="C10" i="5"/>
  <c r="C9" i="5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E18" i="2"/>
  <c r="E17" i="2"/>
  <c r="E16" i="2"/>
  <c r="E15" i="2"/>
  <c r="E14" i="2"/>
  <c r="E13" i="2"/>
  <c r="E12" i="2"/>
  <c r="E11" i="2"/>
  <c r="E10" i="2"/>
  <c r="D32" i="3" l="1"/>
  <c r="F32" i="3" s="1"/>
  <c r="D26" i="3"/>
  <c r="F26" i="3" s="1"/>
  <c r="D43" i="3"/>
  <c r="G43" i="3" s="1"/>
  <c r="C22" i="2" s="1"/>
  <c r="G22" i="3"/>
  <c r="C15" i="2" s="1"/>
  <c r="B15" i="2"/>
  <c r="G6" i="3"/>
  <c r="C10" i="2" s="1"/>
  <c r="B10" i="2"/>
  <c r="G39" i="3"/>
  <c r="C21" i="2" s="1"/>
  <c r="G29" i="3"/>
  <c r="C18" i="2" s="1"/>
  <c r="F29" i="3"/>
  <c r="B18" i="2" s="1"/>
  <c r="G15" i="3"/>
  <c r="C13" i="2" s="1"/>
  <c r="F15" i="3"/>
  <c r="B13" i="2" s="1"/>
  <c r="G47" i="3"/>
  <c r="C23" i="2" s="1"/>
  <c r="F47" i="3"/>
  <c r="B23" i="2" s="1"/>
  <c r="G11" i="3"/>
  <c r="C12" i="2" s="1"/>
  <c r="F11" i="3"/>
  <c r="B12" i="2" s="1"/>
  <c r="F35" i="3"/>
  <c r="B20" i="2" s="1"/>
  <c r="G35" i="3"/>
  <c r="C20" i="2" s="1"/>
  <c r="G51" i="3"/>
  <c r="C24" i="2" s="1"/>
  <c r="F51" i="3"/>
  <c r="B24" i="2" s="1"/>
  <c r="F39" i="3"/>
  <c r="B21" i="2" s="1"/>
  <c r="G26" i="3" l="1"/>
  <c r="C17" i="2" s="1"/>
  <c r="B17" i="2"/>
  <c r="G32" i="3"/>
  <c r="C19" i="2" s="1"/>
  <c r="B19" i="2"/>
  <c r="F43" i="3"/>
  <c r="B22" i="2" s="1"/>
  <c r="F19" i="1"/>
  <c r="F18" i="1"/>
  <c r="G18" i="1" l="1"/>
  <c r="D34" i="5" l="1"/>
  <c r="D33" i="5" l="1"/>
  <c r="D30" i="5"/>
  <c r="G33" i="5" l="1"/>
  <c r="G18" i="2" s="1"/>
  <c r="F33" i="5"/>
  <c r="F18" i="2" s="1"/>
  <c r="D29" i="5"/>
  <c r="G29" i="5" l="1"/>
  <c r="G17" i="2" s="1"/>
  <c r="F29" i="5"/>
  <c r="F17" i="2" s="1"/>
  <c r="D10" i="5" l="1"/>
  <c r="D18" i="5"/>
  <c r="D9" i="5" l="1"/>
  <c r="G9" i="5" l="1"/>
  <c r="G11" i="2" s="1"/>
  <c r="F9" i="5"/>
  <c r="F11" i="2" s="1"/>
  <c r="D22" i="5" l="1"/>
  <c r="D26" i="5"/>
  <c r="D21" i="5" l="1"/>
  <c r="D25" i="5"/>
  <c r="G25" i="5" l="1"/>
  <c r="G16" i="2" s="1"/>
  <c r="F25" i="5"/>
  <c r="F16" i="2" s="1"/>
  <c r="G21" i="5"/>
  <c r="G15" i="2" s="1"/>
  <c r="F21" i="5"/>
  <c r="F15" i="2" s="1"/>
  <c r="D6" i="5" l="1"/>
  <c r="F6" i="5" s="1"/>
  <c r="F10" i="2" l="1"/>
  <c r="G6" i="5"/>
  <c r="G10" i="2" s="1"/>
  <c r="D17" i="5"/>
  <c r="G17" i="5" s="1"/>
  <c r="G14" i="2" l="1"/>
  <c r="F17" i="5"/>
  <c r="F14" i="2" s="1"/>
  <c r="D12" i="5" l="1"/>
  <c r="F12" i="5" s="1"/>
  <c r="G12" i="5" s="1"/>
  <c r="F12" i="2" l="1"/>
  <c r="G12" i="2"/>
  <c r="D14" i="5" l="1"/>
  <c r="F14" i="5" s="1"/>
  <c r="B28" i="2"/>
  <c r="F13" i="2" l="1"/>
  <c r="G14" i="5"/>
  <c r="G13" i="2" s="1"/>
  <c r="B29" i="2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F28" i="2" l="1"/>
  <c r="D19" i="1" s="1"/>
  <c r="G19" i="1" l="1"/>
  <c r="E19" i="1"/>
</calcChain>
</file>

<file path=xl/sharedStrings.xml><?xml version="1.0" encoding="utf-8"?>
<sst xmlns="http://schemas.openxmlformats.org/spreadsheetml/2006/main" count="287" uniqueCount="135">
  <si>
    <t>Year 4 Non-Residential Renewable Energy Solutions Program</t>
  </si>
  <si>
    <t xml:space="preserve">Evaluated Bid Price Calculator </t>
  </si>
  <si>
    <t>Instructions</t>
  </si>
  <si>
    <t>Buy-All</t>
  </si>
  <si>
    <t>Netting</t>
  </si>
  <si>
    <t>1. Select the appropriate EDC in cell B14 - highlighted in yellow</t>
  </si>
  <si>
    <t>2. Select the appropriate technology in cell B15 - highlighted in yellow</t>
  </si>
  <si>
    <t>3. Select the appropriate Bid Preference in cell B16 - highlighted in yellow</t>
  </si>
  <si>
    <t>3. Select the appropriate retail rate schedule in cell B16 - highlighted in yellow</t>
  </si>
  <si>
    <t xml:space="preserve">4.  Input proposed Bid Price in cell E20 - highlighted in yellow. </t>
  </si>
  <si>
    <t>4. Select the appropriate Bid Preference in cell B18 - highlighted in yellow</t>
  </si>
  <si>
    <t>STEP 1 : Select EDC</t>
  </si>
  <si>
    <t>United Illuminating</t>
  </si>
  <si>
    <t>STEP 2 : Input Technology</t>
  </si>
  <si>
    <t>Solar</t>
  </si>
  <si>
    <t>STEP 3: Input Current Site Retail Rate</t>
  </si>
  <si>
    <t>RT</t>
  </si>
  <si>
    <t>STEP 4: Bid Preference Selection</t>
  </si>
  <si>
    <t>None</t>
  </si>
  <si>
    <t>STEP 5: Input Tariff Bids</t>
  </si>
  <si>
    <t>Bid Price ($/REC)</t>
  </si>
  <si>
    <r>
      <t>NPV Retail Rate ($MWh)</t>
    </r>
    <r>
      <rPr>
        <b/>
        <sz val="11"/>
        <color theme="1"/>
        <rFont val="Calibri"/>
        <family val="2"/>
      </rPr>
      <t>¹</t>
    </r>
  </si>
  <si>
    <t>Bid Price ($MWh+$/REC)</t>
  </si>
  <si>
    <t>Bid Preference</t>
  </si>
  <si>
    <t>Evaluated Bid Price ($/MWh+$/Rec)</t>
  </si>
  <si>
    <t>Buy All</t>
  </si>
  <si>
    <t>N/A</t>
  </si>
  <si>
    <r>
      <rPr>
        <sz val="11"/>
        <color theme="1"/>
        <rFont val="Calibri"/>
        <family val="2"/>
      </rPr>
      <t>¹</t>
    </r>
    <r>
      <rPr>
        <sz val="11"/>
        <color theme="1"/>
        <rFont val="Times New Roman"/>
        <family val="1"/>
      </rPr>
      <t xml:space="preserve"> This rate represents the levelized retail rate which is a constant value that yields the same net present value </t>
    </r>
    <r>
      <rPr>
        <sz val="11"/>
        <color theme="1"/>
        <rFont val="Times New Roman"/>
        <family val="2"/>
      </rPr>
      <t xml:space="preserve">as the nominal price stream over 20 years. </t>
    </r>
  </si>
  <si>
    <t>See Calculation Sheet to view the calculation.</t>
  </si>
  <si>
    <t>Retail Rate Escalation =</t>
  </si>
  <si>
    <t>Discount Rate =</t>
  </si>
  <si>
    <t>On-peak Percentage</t>
  </si>
  <si>
    <t>Other</t>
  </si>
  <si>
    <t>Eversource</t>
  </si>
  <si>
    <t>Eversource Rate</t>
  </si>
  <si>
    <t>Year 1 Rate (Solar)</t>
  </si>
  <si>
    <t>Year 1 Rate (Other)</t>
  </si>
  <si>
    <t>UI Rates</t>
  </si>
  <si>
    <t>Year 4 Rate</t>
  </si>
  <si>
    <t>Landfill</t>
  </si>
  <si>
    <t>Brownfield</t>
  </si>
  <si>
    <t>Distressed Community</t>
  </si>
  <si>
    <t>27a</t>
  </si>
  <si>
    <t>Solar Carport/Solar Canopy</t>
  </si>
  <si>
    <t>30a</t>
  </si>
  <si>
    <t>Nominal Bundled Rate [$/MWh]</t>
  </si>
  <si>
    <t>Annual Energy [MWh/Year]</t>
  </si>
  <si>
    <t>Levelized Retail Rate [$/MWh]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</si>
  <si>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</si>
  <si>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</si>
  <si>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</si>
  <si>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</si>
  <si>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</si>
  <si>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</si>
  <si>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</si>
  <si>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</si>
  <si>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</si>
  <si>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</si>
  <si>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</si>
  <si>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</si>
  <si>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</si>
  <si>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</si>
  <si>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</si>
  <si>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</si>
  <si>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</si>
  <si>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</si>
  <si>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</si>
  <si>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</si>
  <si>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CL&amp;P dba Eversource Energy Average 2024 Net-Metering Credit</t>
  </si>
  <si>
    <t>(cents per kWh)</t>
  </si>
  <si>
    <t>Rate</t>
  </si>
  <si>
    <t>Retail 
Supply Rate</t>
  </si>
  <si>
    <t>Supply Rate Adjustment</t>
  </si>
  <si>
    <t>Adjusted Retail Supply Rate</t>
  </si>
  <si>
    <t>Delivery Service Rate</t>
  </si>
  <si>
    <t>Total Solar Rate</t>
  </si>
  <si>
    <t>Total Other Rate</t>
  </si>
  <si>
    <t>Rate 1</t>
  </si>
  <si>
    <t>Rate 5</t>
  </si>
  <si>
    <t>Rate 7</t>
  </si>
  <si>
    <t>On-Peak</t>
  </si>
  <si>
    <t>Off-Peak</t>
  </si>
  <si>
    <t>Rate 27</t>
  </si>
  <si>
    <t>Rate 27a</t>
  </si>
  <si>
    <t>Rate 30</t>
  </si>
  <si>
    <t>Rate 30a</t>
  </si>
  <si>
    <t>Rate 35</t>
  </si>
  <si>
    <t>Rate 37</t>
  </si>
  <si>
    <t>Rate 40</t>
  </si>
  <si>
    <t>Rate 41</t>
  </si>
  <si>
    <t>Rate 55</t>
  </si>
  <si>
    <t>Rate 56</t>
  </si>
  <si>
    <t>Rate 57</t>
  </si>
  <si>
    <t>Rate 58</t>
  </si>
  <si>
    <t>Note: CL&amp;P energy prices are in cents per kWh</t>
  </si>
  <si>
    <t>The United Illuminating Company Average 2024 Net-Metering Credit</t>
  </si>
  <si>
    <t>Rate R</t>
  </si>
  <si>
    <t>Rate RT</t>
  </si>
  <si>
    <t>Rate GSN</t>
  </si>
  <si>
    <t>Rate GSD</t>
  </si>
  <si>
    <t>Rate GSTN</t>
  </si>
  <si>
    <t>Rate GST-SS</t>
  </si>
  <si>
    <t>Rate LPT-SS</t>
  </si>
  <si>
    <t>Rate GST-LRS</t>
  </si>
  <si>
    <t>Rate LPT-LRS</t>
  </si>
  <si>
    <t>Note: UI energy prices are in cents per kWh</t>
  </si>
  <si>
    <t>Buy-All Price Caps</t>
  </si>
  <si>
    <t>Medium Zero Emission and School Solar</t>
  </si>
  <si>
    <t>Large Zero Emission</t>
  </si>
  <si>
    <t>Low Emission</t>
  </si>
  <si>
    <t>Netting Price Caps ($/REC)</t>
  </si>
  <si>
    <t>Rate Class</t>
  </si>
  <si>
    <t>Non Time-of-Use Rates</t>
  </si>
  <si>
    <t>R</t>
  </si>
  <si>
    <t>GSN</t>
  </si>
  <si>
    <t>GSD</t>
  </si>
  <si>
    <t>Time-of-Use Rates</t>
  </si>
  <si>
    <t>Non-Solar</t>
  </si>
  <si>
    <t>GST-N</t>
  </si>
  <si>
    <t>GST-SS</t>
  </si>
  <si>
    <t>LPT-SS</t>
  </si>
  <si>
    <t>GST-LRS</t>
  </si>
  <si>
    <t>LPT-LRS</t>
  </si>
  <si>
    <t>100% Solar Canopy/Carport Netting Price Caps ($/REC)</t>
  </si>
  <si>
    <t>Medium Zero Emission</t>
  </si>
  <si>
    <t>Buy-All Caps for Wholly Solar Carport/Canopy (w/Bid Preference) ($/MWh)</t>
  </si>
  <si>
    <t>Small Zero Emission</t>
  </si>
  <si>
    <t>Small Zero Emission Netting Tariff Rate</t>
  </si>
  <si>
    <t>Medium Zero Emission Netting Price Cap</t>
  </si>
  <si>
    <t>Large Zero Emission Netting Price Cap</t>
  </si>
  <si>
    <t>Low Emission Netting Price Cap</t>
  </si>
  <si>
    <t>Time-of-Use-Rates</t>
  </si>
  <si>
    <t xml:space="preserve">Non-Solar </t>
  </si>
  <si>
    <t>100% Solar Canopy/Solar Carport Netting Price Caps ($/REC)</t>
  </si>
  <si>
    <t>Medium Zero Emission and School Solar Netting Price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</si>
</sst>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???_);_(@_)"/>
    <numFmt numFmtId="166" formatCode="_(* #,##0.00000_);_(* \(#,##0.00000\);_(* &quot;-&quot;?????_);_(@_)"/>
    <numFmt numFmtId="167" formatCode="#,##0.00000"/>
    <numFmt numFmtId="168" formatCode="_(&quot;$&quot;* #,##0.0000_);_(&quot;$&quot;* \(#,##0.0000\);_(&quot;$&quot;* &quot;-&quot;??_);_(@_)"/>
    <numFmt numFmtId="169" formatCode="#,##0.000_);\(#,##0.000\)"/>
    <numFmt numFmtId="170" formatCode="_(* #,##0.00_);_(* \(#,##0.00\);_(* &quot;-&quot;_);_(@_)"/>
    <numFmt numFmtId="171" formatCode="#,##0.0000_);\(#,##0.0000\)"/>
    <numFmt numFmtId="172" formatCode="0.000_);\(0.000\)"/>
    <numFmt numFmtId="173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9" fontId="3" fillId="0" borderId="1" xfId="2" applyFont="1" applyBorder="1"/>
    <xf numFmtId="0" fontId="10" fillId="0" borderId="4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66" fontId="6" fillId="0" borderId="0" xfId="3" applyNumberFormat="1" applyFont="1" applyFill="1" applyBorder="1" applyAlignment="1"/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9" fontId="3" fillId="0" borderId="12" xfId="2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171" fontId="11" fillId="0" borderId="0" xfId="1" applyNumberFormat="1" applyFont="1" applyFill="1"/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4" applyFont="1"/>
    <xf numFmtId="0" fontId="12" fillId="0" borderId="0" xfId="4" applyFont="1" applyAlignment="1">
      <alignment horizontal="right" wrapText="1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right"/>
    </xf>
    <xf numFmtId="0" fontId="14" fillId="0" borderId="0" xfId="4" applyFont="1" applyAlignment="1">
      <alignment horizontal="left"/>
    </xf>
    <xf numFmtId="171" fontId="11" fillId="0" borderId="0" xfId="1" applyNumberFormat="1" applyFont="1"/>
    <xf numFmtId="0" fontId="11" fillId="0" borderId="0" xfId="4" applyFont="1" applyAlignment="1">
      <alignment horizontal="left"/>
    </xf>
    <xf numFmtId="169" fontId="11" fillId="0" borderId="0" xfId="1" applyNumberFormat="1" applyFont="1" applyFill="1"/>
    <xf numFmtId="169" fontId="11" fillId="0" borderId="0" xfId="1" applyNumberFormat="1" applyFont="1"/>
    <xf numFmtId="171" fontId="11" fillId="0" borderId="0" xfId="1" applyNumberFormat="1" applyFont="1" applyFill="1" applyBorder="1" applyAlignment="1">
      <alignment horizontal="center"/>
    </xf>
    <xf numFmtId="169" fontId="11" fillId="0" borderId="0" xfId="1" applyNumberFormat="1" applyFont="1" applyFill="1" applyBorder="1" applyAlignment="1">
      <alignment horizontal="center"/>
    </xf>
    <xf numFmtId="171" fontId="11" fillId="0" borderId="0" xfId="1" applyNumberFormat="1" applyFont="1" applyFill="1" applyAlignment="1">
      <alignment horizontal="left"/>
    </xf>
    <xf numFmtId="169" fontId="11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center"/>
    </xf>
    <xf numFmtId="44" fontId="11" fillId="0" borderId="0" xfId="1" applyFont="1" applyFill="1" applyAlignment="1">
      <alignment horizontal="center"/>
    </xf>
    <xf numFmtId="44" fontId="11" fillId="0" borderId="0" xfId="1" applyFont="1" applyAlignment="1">
      <alignment horizontal="center"/>
    </xf>
    <xf numFmtId="43" fontId="11" fillId="0" borderId="0" xfId="3" applyFont="1"/>
    <xf numFmtId="167" fontId="11" fillId="0" borderId="0" xfId="1" applyNumberFormat="1" applyFont="1" applyFill="1" applyBorder="1" applyAlignment="1"/>
    <xf numFmtId="165" fontId="11" fillId="0" borderId="0" xfId="1" applyNumberFormat="1" applyFont="1" applyFill="1" applyBorder="1" applyAlignment="1"/>
    <xf numFmtId="10" fontId="11" fillId="0" borderId="0" xfId="0" applyNumberFormat="1" applyFont="1"/>
    <xf numFmtId="9" fontId="11" fillId="0" borderId="0" xfId="0" applyNumberFormat="1" applyFont="1"/>
    <xf numFmtId="0" fontId="11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68" fontId="11" fillId="0" borderId="0" xfId="1" applyNumberFormat="1" applyFont="1" applyFill="1"/>
    <xf numFmtId="0" fontId="11" fillId="0" borderId="0" xfId="0" applyFont="1" applyAlignment="1">
      <alignment horizontal="right" indent="7"/>
    </xf>
    <xf numFmtId="0" fontId="11" fillId="0" borderId="0" xfId="0" applyFont="1" applyAlignment="1">
      <alignment horizontal="center" wrapText="1"/>
    </xf>
    <xf numFmtId="44" fontId="11" fillId="0" borderId="0" xfId="1" applyFont="1" applyFill="1"/>
    <xf numFmtId="8" fontId="11" fillId="0" borderId="0" xfId="0" applyNumberFormat="1" applyFont="1"/>
    <xf numFmtId="0" fontId="11" fillId="0" borderId="0" xfId="3" applyNumberFormat="1" applyFont="1" applyFill="1"/>
    <xf numFmtId="44" fontId="11" fillId="0" borderId="0" xfId="0" applyNumberFormat="1" applyFont="1"/>
    <xf numFmtId="170" fontId="11" fillId="0" borderId="0" xfId="1" applyNumberFormat="1" applyFont="1" applyFill="1"/>
    <xf numFmtId="8" fontId="15" fillId="0" borderId="12" xfId="1" applyNumberFormat="1" applyFont="1" applyFill="1" applyBorder="1"/>
    <xf numFmtId="0" fontId="17" fillId="0" borderId="0" xfId="0" applyFont="1"/>
    <xf numFmtId="172" fontId="11" fillId="0" borderId="0" xfId="1" applyNumberFormat="1" applyFont="1" applyFill="1"/>
    <xf numFmtId="172" fontId="12" fillId="0" borderId="0" xfId="4" applyNumberFormat="1" applyFont="1" applyAlignment="1">
      <alignment horizontal="right" wrapText="1"/>
    </xf>
    <xf numFmtId="172" fontId="11" fillId="0" borderId="0" xfId="1" applyNumberFormat="1" applyFont="1" applyFill="1" applyBorder="1" applyAlignment="1">
      <alignment horizontal="center"/>
    </xf>
    <xf numFmtId="172" fontId="11" fillId="0" borderId="0" xfId="3" applyNumberFormat="1" applyFont="1" applyFill="1" applyBorder="1" applyAlignment="1">
      <alignment horizontal="center"/>
    </xf>
    <xf numFmtId="172" fontId="11" fillId="0" borderId="0" xfId="3" applyNumberFormat="1" applyFont="1" applyFill="1"/>
    <xf numFmtId="172" fontId="11" fillId="0" borderId="0" xfId="1" applyNumberFormat="1" applyFont="1" applyFill="1" applyAlignment="1">
      <alignment horizontal="center"/>
    </xf>
    <xf numFmtId="172" fontId="11" fillId="0" borderId="0" xfId="1" applyNumberFormat="1" applyFont="1"/>
    <xf numFmtId="172" fontId="11" fillId="0" borderId="0" xfId="3" applyNumberFormat="1" applyFont="1"/>
    <xf numFmtId="172" fontId="11" fillId="0" borderId="0" xfId="1" applyNumberFormat="1" applyFont="1" applyAlignment="1">
      <alignment horizontal="center"/>
    </xf>
    <xf numFmtId="44" fontId="11" fillId="0" borderId="0" xfId="1" applyFont="1"/>
    <xf numFmtId="173" fontId="3" fillId="0" borderId="12" xfId="1" applyNumberFormat="1" applyFont="1" applyBorder="1"/>
    <xf numFmtId="173" fontId="4" fillId="2" borderId="14" xfId="1" applyNumberFormat="1" applyFont="1" applyFill="1" applyBorder="1" applyProtection="1">
      <protection locked="0"/>
    </xf>
    <xf numFmtId="173" fontId="4" fillId="2" borderId="1" xfId="1" applyNumberFormat="1" applyFont="1" applyFill="1" applyBorder="1" applyProtection="1">
      <protection locked="0"/>
    </xf>
    <xf numFmtId="173" fontId="4" fillId="0" borderId="8" xfId="1" applyNumberFormat="1" applyFont="1" applyBorder="1"/>
    <xf numFmtId="173" fontId="4" fillId="0" borderId="10" xfId="1" applyNumberFormat="1" applyFont="1" applyBorder="1"/>
    <xf numFmtId="7" fontId="11" fillId="0" borderId="0" xfId="1" applyNumberFormat="1" applyFont="1"/>
    <xf numFmtId="0" fontId="14" fillId="0" borderId="0" xfId="0" applyFont="1" applyAlignment="1">
      <alignment horizontal="right"/>
    </xf>
    <xf numFmtId="173" fontId="11" fillId="0" borderId="0" xfId="1" applyNumberFormat="1" applyFont="1"/>
    <xf numFmtId="173" fontId="11" fillId="0" borderId="0" xfId="0" applyNumberFormat="1" applyFont="1"/>
    <xf numFmtId="171" fontId="11" fillId="0" borderId="0" xfId="4" applyNumberFormat="1" applyFont="1" applyAlignment="1">
      <alignment horizontal="center"/>
    </xf>
    <xf numFmtId="169" fontId="11" fillId="0" borderId="0" xfId="4" applyNumberFormat="1" applyFont="1" applyAlignment="1">
      <alignment horizontal="center"/>
    </xf>
    <xf numFmtId="44" fontId="11" fillId="0" borderId="1" xfId="0" applyNumberFormat="1" applyFont="1" applyBorder="1"/>
    <xf numFmtId="0" fontId="11" fillId="0" borderId="1" xfId="0" applyFont="1" applyBorder="1"/>
    <xf numFmtId="0" fontId="11" fillId="0" borderId="27" xfId="0" applyFont="1" applyBorder="1"/>
    <xf numFmtId="44" fontId="11" fillId="0" borderId="27" xfId="0" applyNumberFormat="1" applyFont="1" applyBorder="1"/>
    <xf numFmtId="4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8" fontId="3" fillId="0" borderId="25" xfId="0" applyNumberFormat="1" applyFont="1" applyBorder="1" applyAlignment="1">
      <alignment horizontal="center" vertical="center" wrapText="1"/>
    </xf>
    <xf numFmtId="172" fontId="11" fillId="0" borderId="0" xfId="0" applyNumberFormat="1" applyFont="1"/>
    <xf numFmtId="172" fontId="11" fillId="0" borderId="0" xfId="4" applyNumberFormat="1" applyFont="1" applyAlignment="1">
      <alignment horizontal="center"/>
    </xf>
    <xf numFmtId="0" fontId="20" fillId="0" borderId="0" xfId="0" applyFont="1" applyAlignment="1">
      <alignment horizontal="center"/>
    </xf>
    <xf numFmtId="44" fontId="11" fillId="0" borderId="27" xfId="1" applyFont="1" applyBorder="1"/>
    <xf numFmtId="44" fontId="11" fillId="0" borderId="1" xfId="1" applyFont="1" applyBorder="1"/>
    <xf numFmtId="0" fontId="21" fillId="0" borderId="6" xfId="0" applyFont="1" applyBorder="1" applyAlignment="1">
      <alignment horizontal="center" vertical="center"/>
    </xf>
    <xf numFmtId="8" fontId="22" fillId="0" borderId="25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8" fontId="22" fillId="0" borderId="29" xfId="0" applyNumberFormat="1" applyFont="1" applyBorder="1" applyAlignment="1">
      <alignment horizontal="center" vertical="center"/>
    </xf>
    <xf numFmtId="8" fontId="22" fillId="0" borderId="6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44" fontId="0" fillId="0" borderId="0" xfId="0" applyNumberFormat="1"/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9" fillId="0" borderId="1" xfId="0" applyFont="1" applyBorder="1" applyAlignment="1">
      <alignment horizontal="center" vertical="center" wrapText="1"/>
    </xf>
    <xf numFmtId="8" fontId="0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44" fontId="11" fillId="0" borderId="0" xfId="0" applyNumberFormat="1" applyFont="1" applyBorder="1"/>
    <xf numFmtId="0" fontId="4" fillId="0" borderId="0" xfId="0" applyFon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1" fillId="0" borderId="0" xfId="4" applyFont="1" applyAlignment="1">
      <alignment horizontal="center" vertical="center"/>
    </xf>
    <xf numFmtId="49" fontId="11" fillId="0" borderId="0" xfId="4" applyNumberFormat="1" applyFont="1" applyAlignment="1">
      <alignment horizontal="center" vertical="center"/>
    </xf>
    <xf numFmtId="0" fontId="19" fillId="0" borderId="26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8" fontId="0" fillId="0" borderId="26" xfId="0" applyNumberFormat="1" applyFill="1" applyBorder="1" applyAlignment="1">
      <alignment horizontal="center"/>
    </xf>
    <xf numFmtId="8" fontId="0" fillId="0" borderId="2" xfId="0" applyNumberFormat="1" applyFill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8" fontId="0" fillId="0" borderId="26" xfId="0" applyNumberFormat="1" applyFont="1" applyBorder="1" applyAlignment="1">
      <alignment horizontal="center" vertical="center" wrapText="1"/>
    </xf>
    <xf numFmtId="8" fontId="0" fillId="0" borderId="2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8" fontId="3" fillId="0" borderId="5" xfId="0" applyNumberFormat="1" applyFont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8" fontId="22" fillId="0" borderId="31" xfId="0" applyNumberFormat="1" applyFont="1" applyBorder="1" applyAlignment="1">
      <alignment horizontal="center" vertical="center"/>
    </xf>
    <xf numFmtId="8" fontId="22" fillId="0" borderId="30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8" fontId="22" fillId="0" borderId="5" xfId="0" applyNumberFormat="1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</cellXfs>
  <cellStyles count="5">
    <cellStyle name="Comma" xfId="3" builtinId="3"/>
    <cellStyle name="Currency" xfId="1" builtinId="4"/>
    <cellStyle name="Normal" xfId="0" builtinId="0"/>
    <cellStyle name="Normal 3" xfId="4" xr:uid="{0D7BDF5D-2FAF-404E-9820-F113F78F1882}"/>
    <cellStyle name="Percent" xfId="2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FF7C80"/>
      <color rgb="FFFF99CC"/>
      <color rgb="FFFC8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51B6-9B67-471C-A49A-751F9AA8D450}">
  <sheetPr codeName="Sheet1">
    <pageSetUpPr fitToPage="1"/>
  </sheetPr>
  <dimension ref="A2:I23"/>
  <sheetViews>
    <sheetView tabSelected="1" view="pageLayout" zoomScaleNormal="100" workbookViewId="0">
      <selection activeCell="I8" sqref="I8"/>
    </sheetView>
  </sheetViews>
  <sheetFormatPr defaultColWidth="9.28515625" defaultRowHeight="15" x14ac:dyDescent="0.25"/>
  <cols>
    <col min="1" max="1" width="42.7109375" style="1" customWidth="1"/>
    <col min="2" max="2" width="29.42578125" style="1" customWidth="1"/>
    <col min="3" max="3" width="10" style="1" customWidth="1"/>
    <col min="4" max="4" width="13.28515625" style="1" customWidth="1"/>
    <col min="5" max="5" width="18.42578125" style="1" customWidth="1"/>
    <col min="6" max="6" width="12.7109375" style="1" customWidth="1"/>
    <col min="7" max="7" width="16.7109375" style="1" customWidth="1"/>
    <col min="8" max="16384" width="9.28515625" style="1"/>
  </cols>
  <sheetData>
    <row r="2" spans="1:9" ht="13.9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</row>
    <row r="3" spans="1:9" ht="13.9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</row>
    <row r="4" spans="1:9" ht="13.9" x14ac:dyDescent="0.25">
      <c r="A4" s="9"/>
      <c r="B4" s="9"/>
      <c r="C4" s="9"/>
      <c r="D4" s="9"/>
      <c r="E4" s="9"/>
    </row>
    <row r="5" spans="1:9" ht="18.600000000000001" thickBot="1" x14ac:dyDescent="0.4">
      <c r="A5" s="121" t="s">
        <v>2</v>
      </c>
      <c r="B5" s="122"/>
    </row>
    <row r="6" spans="1:9" ht="16.149999999999999" thickBot="1" x14ac:dyDescent="0.35">
      <c r="A6" s="4" t="s">
        <v>3</v>
      </c>
      <c r="B6" s="123" t="s">
        <v>4</v>
      </c>
      <c r="C6" s="124"/>
    </row>
    <row r="7" spans="1:9" ht="45" customHeight="1" thickBot="1" x14ac:dyDescent="0.3">
      <c r="A7" s="8" t="s">
        <v>5</v>
      </c>
      <c r="B7" s="125" t="s">
        <v>5</v>
      </c>
      <c r="C7" s="126"/>
    </row>
    <row r="8" spans="1:9" ht="45" customHeight="1" thickBot="1" x14ac:dyDescent="0.3">
      <c r="A8" s="8" t="s">
        <v>6</v>
      </c>
      <c r="B8" s="125" t="s">
        <v>6</v>
      </c>
      <c r="C8" s="126"/>
    </row>
    <row r="9" spans="1:9" ht="45" customHeight="1" thickBot="1" x14ac:dyDescent="0.3">
      <c r="A9" s="8" t="s">
        <v>7</v>
      </c>
      <c r="B9" s="125" t="s">
        <v>8</v>
      </c>
      <c r="C9" s="126"/>
    </row>
    <row r="10" spans="1:9" ht="60" customHeight="1" thickBot="1" x14ac:dyDescent="0.3">
      <c r="A10" s="8" t="s">
        <v>9</v>
      </c>
      <c r="B10" s="129" t="s">
        <v>10</v>
      </c>
      <c r="C10" s="126"/>
    </row>
    <row r="11" spans="1:9" ht="65.25" customHeight="1" thickBot="1" x14ac:dyDescent="0.3">
      <c r="B11" s="127" t="str">
        <f>"5. Input the proposed Bid Price for Buy-All bids in cell " &amp; UPPER(CHAR(COLUMN(E18)+64)) &amp; ROW(E18) &amp; ", or the proposed REC Bid Price for Netting bids in cell " &amp; UPPER(CHAR(COLUMN(C19)+64)) &amp; ROW(C19) &amp; " - highlighted in yellow."</f>
        <v>5. Input the proposed Bid Price for Buy-All bids in cell E18, or the proposed REC Bid Price for Netting bids in cell C19 - highlighted in yellow.</v>
      </c>
      <c r="C11" s="128"/>
    </row>
    <row r="12" spans="1:9" ht="14.45" thickBot="1" x14ac:dyDescent="0.3">
      <c r="A12" s="2"/>
      <c r="B12" s="2"/>
    </row>
    <row r="13" spans="1:9" ht="13.9" x14ac:dyDescent="0.25">
      <c r="A13" s="15" t="s">
        <v>11</v>
      </c>
      <c r="B13" s="20" t="s">
        <v>12</v>
      </c>
    </row>
    <row r="14" spans="1:9" ht="13.9" x14ac:dyDescent="0.25">
      <c r="A14" s="16" t="s">
        <v>13</v>
      </c>
      <c r="B14" s="21" t="s">
        <v>14</v>
      </c>
    </row>
    <row r="15" spans="1:9" s="2" customFormat="1" ht="13.9" x14ac:dyDescent="0.25">
      <c r="A15" s="16" t="s">
        <v>15</v>
      </c>
      <c r="B15" s="22" t="s">
        <v>122</v>
      </c>
      <c r="C15" s="1"/>
      <c r="D15" s="1"/>
      <c r="E15" s="1"/>
      <c r="F15" s="1"/>
      <c r="G15" s="1"/>
    </row>
    <row r="16" spans="1:9" ht="13.9" x14ac:dyDescent="0.25">
      <c r="A16" s="16" t="s">
        <v>17</v>
      </c>
      <c r="B16" s="23" t="s">
        <v>43</v>
      </c>
    </row>
    <row r="17" spans="1:7" ht="43.5" x14ac:dyDescent="0.25">
      <c r="A17" s="118" t="s">
        <v>19</v>
      </c>
      <c r="B17" s="18"/>
      <c r="C17" s="13" t="s">
        <v>20</v>
      </c>
      <c r="D17" s="10" t="s">
        <v>21</v>
      </c>
      <c r="E17" s="10" t="s">
        <v>22</v>
      </c>
      <c r="F17" s="10" t="s">
        <v>23</v>
      </c>
      <c r="G17" s="11" t="s">
        <v>24</v>
      </c>
    </row>
    <row r="18" spans="1:7" x14ac:dyDescent="0.25">
      <c r="A18" s="119"/>
      <c r="B18" s="14" t="s">
        <v>25</v>
      </c>
      <c r="C18" s="116" t="s">
        <v>26</v>
      </c>
      <c r="D18" s="117"/>
      <c r="E18" s="71">
        <v>145</v>
      </c>
      <c r="F18" s="3">
        <f>VLOOKUP(B16,'Calculation Sheet'!H10:I18,2,FALSE)</f>
        <v>0.3</v>
      </c>
      <c r="G18" s="72">
        <f>E18-(E18*F18)</f>
        <v>101.5</v>
      </c>
    </row>
    <row r="19" spans="1:7" ht="15.75" thickBot="1" x14ac:dyDescent="0.3">
      <c r="A19" s="120"/>
      <c r="B19" s="17" t="s">
        <v>4</v>
      </c>
      <c r="C19" s="70">
        <v>0</v>
      </c>
      <c r="D19" s="57">
        <f>'Calculation Sheet'!F28</f>
        <v>172.58805660301252</v>
      </c>
      <c r="E19" s="69">
        <f>C19+D19</f>
        <v>172.58805660301252</v>
      </c>
      <c r="F19" s="12">
        <f>VLOOKUP(B16,'Calculation Sheet'!H10:I18,2,FALSE)</f>
        <v>0.3</v>
      </c>
      <c r="G19" s="73">
        <f>(C19+D19)-((C19+D19)*F19)</f>
        <v>120.81163962210877</v>
      </c>
    </row>
    <row r="21" spans="1:7" x14ac:dyDescent="0.25">
      <c r="A21" s="58" t="s">
        <v>27</v>
      </c>
    </row>
    <row r="22" spans="1:7" ht="13.9" x14ac:dyDescent="0.25">
      <c r="A22" s="1" t="s">
        <v>28</v>
      </c>
    </row>
    <row r="23" spans="1:7" ht="15.75" customHeight="1" x14ac:dyDescent="0.25"/>
  </sheetData>
  <sheetProtection algorithmName="SHA-512" hashValue="YFqile/wXNPffou+aWZX3lmhhPKTvlHP5KVvggkb3WzRhAG4O/W/b7DaaL1Cbx2j23yw+Stt94yv/XROWIyp+w==" saltValue="maJabkFpfs55AZOfcPP6dw==" spinCount="100000" sheet="1" objects="1" scenarios="1"/>
  <mergeCells count="11">
    <mergeCell ref="A2:I2"/>
    <mergeCell ref="A3:I3"/>
    <mergeCell ref="C18:D18"/>
    <mergeCell ref="A17:A19"/>
    <mergeCell ref="A5:B5"/>
    <mergeCell ref="B6:C6"/>
    <mergeCell ref="B7:C7"/>
    <mergeCell ref="B8:C8"/>
    <mergeCell ref="B9:C9"/>
    <mergeCell ref="B11:C11"/>
    <mergeCell ref="B10:C10"/>
  </mergeCells>
  <dataValidations disablePrompts="1" count="1">
    <dataValidation type="list" allowBlank="1" showInputMessage="1" showErrorMessage="1" sqref="B15" xr:uid="{06F437A3-AF55-4CF7-9569-E932ED4502D9}">
      <formula1>IF($B$13="Eversource", ESRATES, UIRates)</formula1>
    </dataValidation>
  </dataValidations>
  <pageMargins left="0.7" right="0.7" top="1.1776041666666666" bottom="0.75" header="0.3" footer="0.3"/>
  <pageSetup scale="76" fitToHeight="0" orientation="landscape" r:id="rId1"/>
  <headerFooter>
    <oddHeader>&amp;RThe Connecticut Light and Power Company dba Eversource Energy &amp; The United Illuminating Company
Docket No. 24-08-03
Order 21, Attachment 8
December 13, 2024
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0272FE6-93ED-4245-B15E-B1424ADEFB6A}">
          <x14:formula1>
            <xm:f>'Calculation Sheet'!$A$5:$A$6</xm:f>
          </x14:formula1>
          <xm:sqref>B13</xm:sqref>
        </x14:dataValidation>
        <x14:dataValidation type="list" allowBlank="1" showInputMessage="1" showErrorMessage="1" xr:uid="{51107CCF-DE39-4644-ADEC-DB30205DA734}">
          <x14:formula1>
            <xm:f>'Calculation Sheet'!$B$4:$C$4</xm:f>
          </x14:formula1>
          <xm:sqref>B14</xm:sqref>
        </x14:dataValidation>
        <x14:dataValidation type="list" allowBlank="1" showInputMessage="1" showErrorMessage="1" xr:uid="{C4D0876C-1194-4E39-B96E-6FD1EC7B7A0D}">
          <x14:formula1>
            <xm:f>'Calculation Sheet'!$H$10:$H$14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4E21-5573-4752-A6A6-63D660037284}">
  <sheetPr codeName="Sheet3"/>
  <dimension ref="A1:Q48"/>
  <sheetViews>
    <sheetView view="pageLayout" zoomScale="80" zoomScaleNormal="100" zoomScalePageLayoutView="80" workbookViewId="0">
      <selection activeCell="G8" sqref="G8"/>
    </sheetView>
  </sheetViews>
  <sheetFormatPr defaultColWidth="9.28515625" defaultRowHeight="15" x14ac:dyDescent="0.25"/>
  <cols>
    <col min="1" max="1" width="23" style="24" customWidth="1"/>
    <col min="2" max="2" width="18" style="24" customWidth="1"/>
    <col min="3" max="3" width="16.7109375" style="24" customWidth="1"/>
    <col min="4" max="4" width="12.28515625" style="24" customWidth="1"/>
    <col min="5" max="5" width="11.28515625" style="24" customWidth="1"/>
    <col min="6" max="7" width="19.7109375" style="24" customWidth="1"/>
    <col min="8" max="8" width="24.7109375" style="24" customWidth="1"/>
    <col min="9" max="9" width="10.5703125" style="24" customWidth="1"/>
    <col min="10" max="10" width="22.5703125" style="24" customWidth="1"/>
    <col min="11" max="11" width="22.7109375" style="24" customWidth="1"/>
    <col min="12" max="12" width="10.5703125" style="24" customWidth="1"/>
    <col min="13" max="13" width="12.28515625" style="24" customWidth="1"/>
    <col min="14" max="14" width="14.28515625" style="24" customWidth="1"/>
    <col min="15" max="15" width="20" style="24" customWidth="1"/>
    <col min="16" max="16" width="14.7109375" style="24" customWidth="1"/>
    <col min="17" max="18" width="10.5703125" style="24" customWidth="1"/>
    <col min="19" max="16384" width="9.28515625" style="24"/>
  </cols>
  <sheetData>
    <row r="1" spans="1:17" x14ac:dyDescent="0.25">
      <c r="A1" s="24" t="s">
        <v>29</v>
      </c>
      <c r="B1" s="44">
        <v>2.5000000000000001E-2</v>
      </c>
    </row>
    <row r="2" spans="1:17" x14ac:dyDescent="0.25">
      <c r="A2" s="24" t="s">
        <v>30</v>
      </c>
      <c r="B2" s="45">
        <v>7.0000000000000007E-2</v>
      </c>
    </row>
    <row r="4" spans="1:17" x14ac:dyDescent="0.25">
      <c r="A4" s="24" t="s">
        <v>31</v>
      </c>
      <c r="B4" s="46" t="s">
        <v>14</v>
      </c>
      <c r="C4" s="46" t="s">
        <v>32</v>
      </c>
    </row>
    <row r="5" spans="1:17" x14ac:dyDescent="0.25">
      <c r="A5" s="24" t="s">
        <v>33</v>
      </c>
      <c r="B5" s="24">
        <v>0.344211318283561</v>
      </c>
      <c r="C5" s="24">
        <v>0.24</v>
      </c>
      <c r="Q5" s="47"/>
    </row>
    <row r="6" spans="1:17" x14ac:dyDescent="0.25">
      <c r="A6" s="24" t="s">
        <v>12</v>
      </c>
      <c r="B6" s="24">
        <v>0.53099014452695148</v>
      </c>
      <c r="C6" s="24">
        <v>0.23809523809523808</v>
      </c>
    </row>
    <row r="8" spans="1:17" ht="15" customHeight="1" x14ac:dyDescent="0.25">
      <c r="A8" s="47" t="s">
        <v>34</v>
      </c>
      <c r="B8" s="48" t="s">
        <v>35</v>
      </c>
      <c r="C8" s="47" t="s">
        <v>36</v>
      </c>
      <c r="E8" s="47" t="s">
        <v>37</v>
      </c>
      <c r="F8" s="47" t="s">
        <v>35</v>
      </c>
      <c r="G8" s="47" t="s">
        <v>36</v>
      </c>
      <c r="H8" s="47" t="s">
        <v>23</v>
      </c>
      <c r="I8" s="47" t="s">
        <v>38</v>
      </c>
      <c r="J8" s="47"/>
      <c r="L8" s="47"/>
    </row>
    <row r="9" spans="1:17" x14ac:dyDescent="0.25">
      <c r="A9" s="46"/>
      <c r="B9" s="47"/>
      <c r="C9" s="47"/>
      <c r="F9" s="49"/>
      <c r="G9" s="49"/>
      <c r="L9" s="47"/>
      <c r="M9" s="47"/>
      <c r="N9" s="47"/>
    </row>
    <row r="10" spans="1:17" x14ac:dyDescent="0.25">
      <c r="A10" s="50" t="str">
        <f>RIGHT('CL&amp;P Avoided Pricing'!$A$6,LEN('CL&amp;P Avoided Pricing'!$A$6)-5)</f>
        <v>1</v>
      </c>
      <c r="B10" s="49">
        <f>'CL&amp;P Avoided Pricing'!$F$6/100</f>
        <v>0.27929999999999999</v>
      </c>
      <c r="C10" s="49">
        <f>'CL&amp;P Avoided Pricing'!$G$6/100</f>
        <v>0.27929999999999999</v>
      </c>
      <c r="E10" s="24" t="str">
        <f>RIGHT('UI Avoided Pricing'!$A$6,LEN('UI Avoided Pricing'!$A$6)-5)</f>
        <v>R</v>
      </c>
      <c r="F10" s="49">
        <f>'UI Avoided Pricing'!$F$6/100</f>
        <v>0.32579999999999998</v>
      </c>
      <c r="G10" s="49">
        <f>'UI Avoided Pricing'!$G$6/100</f>
        <v>0.32579999999999998</v>
      </c>
      <c r="H10" s="24" t="s">
        <v>18</v>
      </c>
      <c r="I10" s="45">
        <v>0</v>
      </c>
      <c r="L10" s="47"/>
      <c r="M10" s="68"/>
    </row>
    <row r="11" spans="1:17" x14ac:dyDescent="0.25">
      <c r="A11" s="50" t="str">
        <f>RIGHT('CL&amp;P Avoided Pricing'!$A$8,LEN('CL&amp;P Avoided Pricing'!$A$8)-5)</f>
        <v>5</v>
      </c>
      <c r="B11" s="49">
        <f>'CL&amp;P Avoided Pricing'!$F$8/100</f>
        <v>0.25485000000000002</v>
      </c>
      <c r="C11" s="49">
        <f>'CL&amp;P Avoided Pricing'!$G$8/100</f>
        <v>0.25485000000000002</v>
      </c>
      <c r="E11" s="24" t="str">
        <f>RIGHT('UI Avoided Pricing'!$A$8,LEN('UI Avoided Pricing'!$A$8)-5)</f>
        <v>RT</v>
      </c>
      <c r="F11" s="49">
        <f>'UI Avoided Pricing'!$F$9/100</f>
        <v>0.37159665753082088</v>
      </c>
      <c r="G11" s="49">
        <f>'UI Avoided Pricing'!$G$9/100</f>
        <v>0.32186280952380952</v>
      </c>
      <c r="H11" s="24" t="s">
        <v>39</v>
      </c>
      <c r="I11" s="45">
        <v>0.2</v>
      </c>
      <c r="L11" s="47"/>
    </row>
    <row r="12" spans="1:17" x14ac:dyDescent="0.25">
      <c r="A12" s="50" t="str">
        <f>RIGHT('CL&amp;P Avoided Pricing'!$A$10,LEN('CL&amp;P Avoided Pricing'!$A$10)-5)</f>
        <v>7</v>
      </c>
      <c r="B12" s="49">
        <f>'CL&amp;P Avoided Pricing'!$F$11/100</f>
        <v>0.28677027585833642</v>
      </c>
      <c r="C12" s="49">
        <f>'CL&amp;P Avoided Pricing'!$G$11/100</f>
        <v>0.27124799999999999</v>
      </c>
      <c r="E12" s="24" t="str">
        <f>RIGHT('UI Avoided Pricing'!$A$12,LEN('UI Avoided Pricing'!$A$12)-5)</f>
        <v>GSN</v>
      </c>
      <c r="F12" s="49">
        <f>'UI Avoided Pricing'!$F$12/100</f>
        <v>0.34098200000000001</v>
      </c>
      <c r="G12" s="49">
        <f>'UI Avoided Pricing'!$G$12/100</f>
        <v>0.34098200000000001</v>
      </c>
      <c r="H12" s="24" t="s">
        <v>40</v>
      </c>
      <c r="I12" s="45">
        <v>0.2</v>
      </c>
      <c r="L12" s="47"/>
    </row>
    <row r="13" spans="1:17" x14ac:dyDescent="0.25">
      <c r="A13" s="50" t="str">
        <f>RIGHT('CL&amp;P Avoided Pricing'!$A$14,LEN('CL&amp;P Avoided Pricing'!$A$14)-5)</f>
        <v>27</v>
      </c>
      <c r="B13" s="49">
        <f>'CL&amp;P Avoided Pricing'!$F$15/100</f>
        <v>0.17234556081756885</v>
      </c>
      <c r="C13" s="49">
        <f>'CL&amp;P Avoided Pricing'!$G$15/100</f>
        <v>0.1622652</v>
      </c>
      <c r="E13" s="24" t="str">
        <f>RIGHT('UI Avoided Pricing'!$A$14,LEN('UI Avoided Pricing'!$A$14)-5)</f>
        <v>GSD</v>
      </c>
      <c r="F13" s="49">
        <f>'UI Avoided Pricing'!$F$14/100</f>
        <v>0.18032199999999998</v>
      </c>
      <c r="G13" s="49">
        <f>'UI Avoided Pricing'!$G$14/100</f>
        <v>0.18032199999999998</v>
      </c>
      <c r="H13" s="24" t="s">
        <v>41</v>
      </c>
      <c r="I13" s="45">
        <v>0.2</v>
      </c>
      <c r="L13" s="47"/>
    </row>
    <row r="14" spans="1:17" x14ac:dyDescent="0.25">
      <c r="A14" s="50" t="s">
        <v>42</v>
      </c>
      <c r="B14" s="49">
        <f>'CL&amp;P Avoided Pricing'!F19/100</f>
        <v>0.19259409145537412</v>
      </c>
      <c r="C14" s="49">
        <f>'CL&amp;P Avoided Pricing'!G19/100</f>
        <v>0.17917479999999997</v>
      </c>
      <c r="E14" s="24" t="str">
        <f>RIGHT('UI Avoided Pricing'!$A$16,LEN('UI Avoided Pricing'!$A$16)-5)</f>
        <v>GSTN</v>
      </c>
      <c r="F14" s="49">
        <f>'UI Avoided Pricing'!$F$17/100</f>
        <v>0.34943151768070196</v>
      </c>
      <c r="G14" s="49">
        <f>'UI Avoided Pricing'!$G$17/100</f>
        <v>0.26178066666666666</v>
      </c>
      <c r="H14" s="24" t="s">
        <v>43</v>
      </c>
      <c r="I14" s="45">
        <v>0.3</v>
      </c>
      <c r="L14" s="47"/>
    </row>
    <row r="15" spans="1:17" x14ac:dyDescent="0.25">
      <c r="A15" s="50" t="str">
        <f>RIGHT('CL&amp;P Avoided Pricing'!$A$22,LEN('CL&amp;P Avoided Pricing'!$A$22)-5)</f>
        <v>30</v>
      </c>
      <c r="B15" s="49">
        <f>'CL&amp;P Avoided Pricing'!$F$22/100</f>
        <v>0.15049999999999999</v>
      </c>
      <c r="C15" s="49">
        <f>'CL&amp;P Avoided Pricing'!$G$22/100</f>
        <v>0.15049999999999999</v>
      </c>
      <c r="E15" s="24" t="str">
        <f>RIGHT('UI Avoided Pricing'!$A$20,LEN('UI Avoided Pricing'!$A$20)-5)</f>
        <v>GST-SS</v>
      </c>
      <c r="F15" s="49">
        <f>'UI Avoided Pricing'!$F$21/100</f>
        <v>0.1884096327270236</v>
      </c>
      <c r="G15" s="49">
        <f>'UI Avoided Pricing'!$G$21/100</f>
        <v>0.17404723809523809</v>
      </c>
      <c r="L15" s="47"/>
    </row>
    <row r="16" spans="1:17" x14ac:dyDescent="0.25">
      <c r="A16" s="50" t="s">
        <v>44</v>
      </c>
      <c r="B16" s="49">
        <f>'CL&amp;P Avoided Pricing'!F24/100</f>
        <v>0.16893</v>
      </c>
      <c r="C16" s="49">
        <f>'CL&amp;P Avoided Pricing'!G24/100</f>
        <v>0.16893</v>
      </c>
      <c r="E16" s="24" t="str">
        <f>RIGHT('UI Avoided Pricing'!$A$24,LEN('UI Avoided Pricing'!$A$24)-5)</f>
        <v>LPT-SS</v>
      </c>
      <c r="F16" s="49">
        <f>'UI Avoided Pricing'!$F$25/100</f>
        <v>0.17227070433580857</v>
      </c>
      <c r="G16" s="49">
        <f>'UI Avoided Pricing'!$G$25/100</f>
        <v>0.16348385714285713</v>
      </c>
      <c r="L16" s="47"/>
    </row>
    <row r="17" spans="1:16" x14ac:dyDescent="0.25">
      <c r="A17" s="50" t="str">
        <f>RIGHT('CL&amp;P Avoided Pricing'!$A$26,LEN('CL&amp;P Avoided Pricing'!$A$26)-5)</f>
        <v>35</v>
      </c>
      <c r="B17" s="49">
        <f>'CL&amp;P Avoided Pricing'!$F$26/100</f>
        <v>0.14791000000000001</v>
      </c>
      <c r="C17" s="49">
        <f>'CL&amp;P Avoided Pricing'!$G$26/100</f>
        <v>0.14791000000000001</v>
      </c>
      <c r="E17" s="24" t="str">
        <f>RIGHT('UI Avoided Pricing'!$A$28,LEN('UI Avoided Pricing'!$A$28)-5)</f>
        <v>GST-LRS</v>
      </c>
      <c r="F17" s="49">
        <f>'UI Avoided Pricing'!$F$29/100</f>
        <v>0.18439841749992503</v>
      </c>
      <c r="G17" s="49">
        <f>'UI Avoided Pricing'!$G$29/100</f>
        <v>0.18328395238095235</v>
      </c>
      <c r="L17" s="47"/>
    </row>
    <row r="18" spans="1:16" x14ac:dyDescent="0.25">
      <c r="A18" s="50" t="str">
        <f>RIGHT('CL&amp;P Avoided Pricing'!$A$28,LEN('CL&amp;P Avoided Pricing'!$A$28)-5)</f>
        <v>37</v>
      </c>
      <c r="B18" s="49">
        <f>'CL&amp;P Avoided Pricing'!$F$29/100</f>
        <v>0.16830417788660257</v>
      </c>
      <c r="C18" s="49">
        <f>'CL&amp;P Avoided Pricing'!$G$29/100</f>
        <v>0.158748</v>
      </c>
      <c r="E18" s="24" t="str">
        <f>RIGHT('UI Avoided Pricing'!$A$32,LEN('UI Avoided Pricing'!$A$32)-5)</f>
        <v>LPT-LRS</v>
      </c>
      <c r="F18" s="49">
        <f>'UI Avoided Pricing'!$F$33/100</f>
        <v>0.14270741749992505</v>
      </c>
      <c r="G18" s="49">
        <f>'UI Avoided Pricing'!$G$33/100</f>
        <v>0.14159295238095237</v>
      </c>
      <c r="L18" s="47"/>
    </row>
    <row r="19" spans="1:16" x14ac:dyDescent="0.25">
      <c r="A19" s="50" t="str">
        <f>RIGHT('CL&amp;P Avoided Pricing'!$A$32,LEN('CL&amp;P Avoided Pricing'!$A$32)-5)</f>
        <v>40</v>
      </c>
      <c r="B19" s="49">
        <f>'CL&amp;P Avoided Pricing'!$F$32/100</f>
        <v>0.24091000000000001</v>
      </c>
      <c r="C19" s="49">
        <f>'CL&amp;P Avoided Pricing'!$G$32/100</f>
        <v>0.24091000000000001</v>
      </c>
    </row>
    <row r="20" spans="1:16" x14ac:dyDescent="0.25">
      <c r="A20" s="50" t="str">
        <f>RIGHT('CL&amp;P Avoided Pricing'!$A$34,LEN('CL&amp;P Avoided Pricing'!$A$34)-5)</f>
        <v>41</v>
      </c>
      <c r="B20" s="49">
        <f>'CL&amp;P Avoided Pricing'!$F$35/100</f>
        <v>0.22905736337562477</v>
      </c>
      <c r="C20" s="49">
        <f>'CL&amp;P Avoided Pricing'!$G$35/100</f>
        <v>0.21864040000000004</v>
      </c>
      <c r="L20" s="47"/>
    </row>
    <row r="21" spans="1:16" x14ac:dyDescent="0.25">
      <c r="A21" s="50" t="str">
        <f>RIGHT('CL&amp;P Avoided Pricing'!$A$38,LEN('CL&amp;P Avoided Pricing'!$A$38)-5)</f>
        <v>55</v>
      </c>
      <c r="B21" s="49">
        <f>'CL&amp;P Avoided Pricing'!$F$39/100</f>
        <v>0.15085278776563296</v>
      </c>
      <c r="C21" s="49">
        <f>'CL&amp;P Avoided Pricing'!$G$39/100</f>
        <v>0.14415199999999997</v>
      </c>
      <c r="J21" s="47"/>
      <c r="K21" s="47"/>
      <c r="L21" s="47"/>
      <c r="M21" s="47"/>
      <c r="N21" s="47"/>
      <c r="O21" s="47"/>
      <c r="P21" s="47"/>
    </row>
    <row r="22" spans="1:16" x14ac:dyDescent="0.25">
      <c r="A22" s="50" t="str">
        <f>RIGHT('CL&amp;P Avoided Pricing'!$A$42,LEN('CL&amp;P Avoided Pricing'!$A$42)-5)</f>
        <v>56</v>
      </c>
      <c r="B22" s="49">
        <f>'CL&amp;P Avoided Pricing'!$F$43/100</f>
        <v>0.15107913583890537</v>
      </c>
      <c r="C22" s="49">
        <f>'CL&amp;P Avoided Pricing'!$G$43/100</f>
        <v>0.14428560000000001</v>
      </c>
      <c r="J22" s="77"/>
      <c r="K22" s="68"/>
      <c r="L22" s="47"/>
      <c r="M22" s="74"/>
      <c r="N22" s="77"/>
      <c r="O22" s="76"/>
      <c r="P22" s="77"/>
    </row>
    <row r="23" spans="1:16" x14ac:dyDescent="0.25">
      <c r="A23" s="50" t="str">
        <f>RIGHT('CL&amp;P Avoided Pricing'!$A$46,LEN('CL&amp;P Avoided Pricing'!$A$46)-5)</f>
        <v>57</v>
      </c>
      <c r="B23" s="49">
        <f>'CL&amp;P Avoided Pricing'!$F$47/100</f>
        <v>0.1298870308471447</v>
      </c>
      <c r="C23" s="49">
        <f>'CL&amp;P Avoided Pricing'!$G$47/100</f>
        <v>0.125828</v>
      </c>
      <c r="J23" s="77"/>
      <c r="K23" s="68"/>
      <c r="L23" s="47"/>
      <c r="M23" s="74"/>
      <c r="N23" s="77"/>
      <c r="O23" s="76"/>
      <c r="P23" s="77"/>
    </row>
    <row r="24" spans="1:16" x14ac:dyDescent="0.25">
      <c r="A24" s="50" t="str">
        <f>RIGHT('CL&amp;P Avoided Pricing'!$A$50,LEN('CL&amp;P Avoided Pricing'!$A$50)-5)</f>
        <v>58</v>
      </c>
      <c r="B24" s="49">
        <f>'CL&amp;P Avoided Pricing'!$F$51/100</f>
        <v>0.12941329349026037</v>
      </c>
      <c r="C24" s="49">
        <f>'CL&amp;P Avoided Pricing'!$G$51/100</f>
        <v>0.12542200000000001</v>
      </c>
      <c r="J24" s="77"/>
      <c r="K24" s="68"/>
      <c r="L24" s="47"/>
      <c r="M24" s="74"/>
      <c r="N24" s="77"/>
      <c r="O24" s="76"/>
      <c r="P24" s="77"/>
    </row>
    <row r="25" spans="1:16" x14ac:dyDescent="0.25">
      <c r="E25" s="53"/>
      <c r="J25" s="77"/>
      <c r="K25" s="68"/>
      <c r="L25" s="47"/>
      <c r="M25" s="74"/>
      <c r="N25" s="77"/>
      <c r="O25" s="76"/>
      <c r="P25" s="77"/>
    </row>
    <row r="26" spans="1:16" ht="45" x14ac:dyDescent="0.25">
      <c r="B26" s="51" t="s">
        <v>45</v>
      </c>
      <c r="D26" s="51" t="s">
        <v>46</v>
      </c>
      <c r="F26" s="51" t="s">
        <v>47</v>
      </c>
      <c r="G26" s="55"/>
      <c r="J26" s="77"/>
      <c r="K26" s="68"/>
      <c r="L26" s="75"/>
      <c r="M26" s="74"/>
      <c r="N26" s="77"/>
      <c r="O26" s="76"/>
      <c r="P26" s="77"/>
    </row>
    <row r="27" spans="1:16" x14ac:dyDescent="0.25">
      <c r="B27" s="52"/>
      <c r="C27" s="53"/>
      <c r="D27" s="54"/>
      <c r="G27" s="55"/>
      <c r="J27" s="77"/>
      <c r="K27" s="68"/>
      <c r="L27" s="47"/>
      <c r="M27" s="74"/>
      <c r="N27" s="77"/>
      <c r="O27" s="76"/>
      <c r="P27" s="77"/>
    </row>
    <row r="28" spans="1:16" x14ac:dyDescent="0.25">
      <c r="A28" s="24" t="s">
        <v>48</v>
      </c>
      <c r="B28" s="52">
        <f>IF(AND(Calculator!B13="Eversource",Calculator!B14="Solar"),VLOOKUP(Calculator!B15,'Calculation Sheet'!A9:B24,2,FALSE)*1000,IF(AND(Calculator!B13="Eversource",Calculator!B14="Other"),VLOOKUP(Calculator!B15,'Calculation Sheet'!A9:C24,3,FALSE)*1000,IF(AND(Calculator!B13="United Illuminating",Calculator!B14="Solar"),VLOOKUP(Calculator!B15,'Calculation Sheet'!E9:F18,2,FALSE)*1000,IF(AND(Calculator!B13="United Illuminating",Calculator!B14="Other"),VLOOKUP(Calculator!B15,'Calculation Sheet'!E9:G18,3,FALSE)*1000))))</f>
        <v>142.70741749992504</v>
      </c>
      <c r="D28" s="38">
        <v>1</v>
      </c>
      <c r="F28" s="53">
        <f>NPV(Discount_Rate,B28:B47)/NPV(Discount_Rate,D28:D47)</f>
        <v>172.58805660301252</v>
      </c>
      <c r="G28" s="55"/>
      <c r="I28" s="53"/>
      <c r="J28" s="77"/>
      <c r="K28" s="68"/>
      <c r="L28" s="75"/>
      <c r="M28" s="74"/>
      <c r="N28" s="77"/>
      <c r="O28" s="76"/>
      <c r="P28" s="77"/>
    </row>
    <row r="29" spans="1:16" x14ac:dyDescent="0.25">
      <c r="A29" s="24" t="s">
        <v>49</v>
      </c>
      <c r="B29" s="56">
        <f t="shared" ref="B29:B47" si="0">B28*(1+Retail_Rate_Escalation)</f>
        <v>146.27510293742316</v>
      </c>
      <c r="D29" s="38">
        <f>D28</f>
        <v>1</v>
      </c>
      <c r="G29" s="55"/>
      <c r="I29" s="53"/>
      <c r="J29" s="77"/>
      <c r="K29" s="68"/>
      <c r="L29" s="47"/>
      <c r="M29" s="74"/>
      <c r="N29" s="77"/>
      <c r="O29" s="76"/>
      <c r="P29" s="77"/>
    </row>
    <row r="30" spans="1:16" x14ac:dyDescent="0.25">
      <c r="A30" s="24" t="s">
        <v>50</v>
      </c>
      <c r="B30" s="56">
        <f t="shared" si="0"/>
        <v>149.93198051085872</v>
      </c>
      <c r="D30" s="38">
        <f t="shared" ref="D30:D47" si="1">D29</f>
        <v>1</v>
      </c>
      <c r="G30" s="55"/>
      <c r="I30" s="53"/>
      <c r="J30" s="77"/>
      <c r="K30" s="68"/>
      <c r="L30" s="47"/>
      <c r="M30" s="74"/>
      <c r="N30" s="77"/>
      <c r="O30" s="76"/>
      <c r="P30" s="77"/>
    </row>
    <row r="31" spans="1:16" x14ac:dyDescent="0.25">
      <c r="A31" s="24" t="s">
        <v>51</v>
      </c>
      <c r="B31" s="56">
        <f t="shared" si="0"/>
        <v>153.68028002363019</v>
      </c>
      <c r="D31" s="38">
        <f t="shared" si="1"/>
        <v>1</v>
      </c>
      <c r="G31" s="55"/>
      <c r="I31" s="53"/>
      <c r="J31" s="77"/>
      <c r="K31" s="68"/>
      <c r="L31" s="47"/>
      <c r="M31" s="74"/>
      <c r="N31" s="77"/>
      <c r="O31" s="76"/>
      <c r="P31" s="77"/>
    </row>
    <row r="32" spans="1:16" x14ac:dyDescent="0.25">
      <c r="A32" s="24" t="s">
        <v>52</v>
      </c>
      <c r="B32" s="56">
        <f t="shared" si="0"/>
        <v>157.52228702422093</v>
      </c>
      <c r="D32" s="38">
        <f t="shared" si="1"/>
        <v>1</v>
      </c>
      <c r="G32" s="55"/>
      <c r="I32" s="53"/>
      <c r="J32" s="77"/>
      <c r="K32" s="68"/>
      <c r="L32" s="47"/>
      <c r="M32" s="74"/>
      <c r="N32" s="77"/>
      <c r="O32" s="76"/>
      <c r="P32" s="77"/>
    </row>
    <row r="33" spans="1:16" x14ac:dyDescent="0.25">
      <c r="A33" s="24" t="s">
        <v>53</v>
      </c>
      <c r="B33" s="56">
        <f t="shared" si="0"/>
        <v>161.46034419982644</v>
      </c>
      <c r="D33" s="38">
        <f t="shared" si="1"/>
        <v>1</v>
      </c>
      <c r="G33" s="55"/>
      <c r="I33" s="53"/>
      <c r="J33" s="77"/>
      <c r="K33" s="68"/>
      <c r="L33" s="47"/>
      <c r="M33" s="74"/>
      <c r="N33" s="77"/>
      <c r="O33" s="76"/>
      <c r="P33" s="77"/>
    </row>
    <row r="34" spans="1:16" x14ac:dyDescent="0.25">
      <c r="A34" s="24" t="s">
        <v>54</v>
      </c>
      <c r="B34" s="56">
        <f t="shared" si="0"/>
        <v>165.49685280482208</v>
      </c>
      <c r="D34" s="38">
        <f t="shared" si="1"/>
        <v>1</v>
      </c>
      <c r="G34" s="55"/>
      <c r="I34" s="53"/>
      <c r="J34" s="77"/>
      <c r="K34" s="68"/>
      <c r="L34" s="47"/>
      <c r="M34" s="74"/>
      <c r="N34" s="77"/>
      <c r="O34" s="76"/>
      <c r="P34" s="77"/>
    </row>
    <row r="35" spans="1:16" x14ac:dyDescent="0.25">
      <c r="A35" s="24" t="s">
        <v>55</v>
      </c>
      <c r="B35" s="56">
        <f t="shared" si="0"/>
        <v>169.63427412494261</v>
      </c>
      <c r="D35" s="38">
        <f t="shared" si="1"/>
        <v>1</v>
      </c>
      <c r="G35" s="55"/>
      <c r="I35" s="53"/>
      <c r="J35" s="77"/>
      <c r="K35" s="68"/>
      <c r="L35" s="47"/>
      <c r="M35" s="74"/>
      <c r="N35" s="77"/>
      <c r="O35" s="76"/>
      <c r="P35" s="77"/>
    </row>
    <row r="36" spans="1:16" x14ac:dyDescent="0.25">
      <c r="A36" s="24" t="s">
        <v>56</v>
      </c>
      <c r="B36" s="56">
        <f t="shared" si="0"/>
        <v>173.87513097806615</v>
      </c>
      <c r="D36" s="38">
        <f t="shared" si="1"/>
        <v>1</v>
      </c>
      <c r="G36" s="55"/>
      <c r="I36" s="53"/>
      <c r="J36" s="77"/>
      <c r="K36" s="68"/>
      <c r="L36" s="47"/>
      <c r="M36" s="74"/>
      <c r="N36" s="77"/>
      <c r="O36" s="76"/>
      <c r="P36" s="77"/>
    </row>
    <row r="37" spans="1:16" x14ac:dyDescent="0.25">
      <c r="A37" s="24" t="s">
        <v>57</v>
      </c>
      <c r="B37" s="56">
        <f t="shared" si="0"/>
        <v>178.22200925251778</v>
      </c>
      <c r="D37" s="38">
        <f t="shared" si="1"/>
        <v>1</v>
      </c>
      <c r="G37" s="55"/>
      <c r="I37" s="53"/>
    </row>
    <row r="38" spans="1:16" x14ac:dyDescent="0.25">
      <c r="A38" s="24" t="s">
        <v>58</v>
      </c>
      <c r="B38" s="56">
        <f t="shared" si="0"/>
        <v>182.67755948383072</v>
      </c>
      <c r="D38" s="38">
        <f t="shared" si="1"/>
        <v>1</v>
      </c>
      <c r="G38" s="55"/>
      <c r="I38" s="53"/>
    </row>
    <row r="39" spans="1:16" x14ac:dyDescent="0.25">
      <c r="A39" s="24" t="s">
        <v>59</v>
      </c>
      <c r="B39" s="56">
        <f t="shared" si="0"/>
        <v>187.24449847092646</v>
      </c>
      <c r="D39" s="38">
        <f t="shared" si="1"/>
        <v>1</v>
      </c>
      <c r="G39" s="55"/>
      <c r="I39" s="53"/>
    </row>
    <row r="40" spans="1:16" x14ac:dyDescent="0.25">
      <c r="A40" s="24" t="s">
        <v>60</v>
      </c>
      <c r="B40" s="56">
        <f t="shared" si="0"/>
        <v>191.92561093269961</v>
      </c>
      <c r="D40" s="38">
        <f t="shared" si="1"/>
        <v>1</v>
      </c>
      <c r="G40" s="55"/>
      <c r="I40" s="53"/>
    </row>
    <row r="41" spans="1:16" x14ac:dyDescent="0.25">
      <c r="A41" s="24" t="s">
        <v>61</v>
      </c>
      <c r="B41" s="56">
        <f t="shared" si="0"/>
        <v>196.72375120601708</v>
      </c>
      <c r="D41" s="38">
        <f t="shared" si="1"/>
        <v>1</v>
      </c>
      <c r="G41" s="55"/>
      <c r="I41" s="53"/>
    </row>
    <row r="42" spans="1:16" x14ac:dyDescent="0.25">
      <c r="A42" s="24" t="s">
        <v>62</v>
      </c>
      <c r="B42" s="56">
        <f t="shared" si="0"/>
        <v>201.64184498616748</v>
      </c>
      <c r="D42" s="38">
        <f t="shared" si="1"/>
        <v>1</v>
      </c>
      <c r="G42" s="55"/>
      <c r="I42" s="53"/>
    </row>
    <row r="43" spans="1:16" x14ac:dyDescent="0.25">
      <c r="A43" s="24" t="s">
        <v>63</v>
      </c>
      <c r="B43" s="56">
        <f t="shared" si="0"/>
        <v>206.68289111082166</v>
      </c>
      <c r="D43" s="38">
        <f t="shared" si="1"/>
        <v>1</v>
      </c>
      <c r="G43" s="55"/>
      <c r="I43" s="53"/>
    </row>
    <row r="44" spans="1:16" x14ac:dyDescent="0.25">
      <c r="A44" s="24" t="s">
        <v>64</v>
      </c>
      <c r="B44" s="56">
        <f t="shared" si="0"/>
        <v>211.84996338859219</v>
      </c>
      <c r="D44" s="38">
        <f t="shared" si="1"/>
        <v>1</v>
      </c>
      <c r="G44" s="55"/>
      <c r="I44" s="53"/>
    </row>
    <row r="45" spans="1:16" x14ac:dyDescent="0.25">
      <c r="A45" s="24" t="s">
        <v>65</v>
      </c>
      <c r="B45" s="56">
        <f t="shared" si="0"/>
        <v>217.14621247330697</v>
      </c>
      <c r="D45" s="38">
        <f t="shared" si="1"/>
        <v>1</v>
      </c>
      <c r="G45" s="55"/>
      <c r="I45" s="53"/>
    </row>
    <row r="46" spans="1:16" x14ac:dyDescent="0.25">
      <c r="A46" s="24" t="s">
        <v>66</v>
      </c>
      <c r="B46" s="56">
        <f t="shared" si="0"/>
        <v>222.57486778513962</v>
      </c>
      <c r="D46" s="38">
        <f t="shared" si="1"/>
        <v>1</v>
      </c>
      <c r="G46" s="55"/>
      <c r="I46" s="53"/>
    </row>
    <row r="47" spans="1:16" x14ac:dyDescent="0.25">
      <c r="A47" s="24" t="s">
        <v>67</v>
      </c>
      <c r="B47" s="56">
        <f t="shared" si="0"/>
        <v>228.13923947976809</v>
      </c>
      <c r="D47" s="38">
        <f t="shared" si="1"/>
        <v>1</v>
      </c>
      <c r="I47" s="53"/>
    </row>
    <row r="48" spans="1:16" x14ac:dyDescent="0.25">
      <c r="I48" s="53"/>
    </row>
  </sheetData>
  <sheetProtection algorithmName="SHA-512" hashValue="SKpACVC3sBv6BJvzg7it/06lbl3Xw8RErcEBg5VL0D9ZEjOfZh6f44V8e6pCBZrX3VxaBylBWx4F67w1tL+rSA==" saltValue="K8tuPNh575wvyde4bMOHRQ==" spinCount="100000" sheet="1" objects="1" scenarios="1"/>
  <phoneticPr fontId="2" type="noConversion"/>
  <pageMargins left="0.7" right="0.7" top="1.1776041666666666" bottom="0.75" header="0.3" footer="0.3"/>
  <pageSetup scale="75" fitToHeight="0" orientation="landscape" r:id="rId1"/>
  <headerFooter>
    <oddHeader>&amp;RThe Connecticut Light and Power Company dba Eversource Energy &amp; The United Illuminating Company
Docket No. 24-08-03
Order 21, Attachment 8
December 13, 2024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3C3E-8E52-4F7B-8D94-19E26D7831B8}">
  <sheetPr codeName="Sheet4"/>
  <dimension ref="A1:M56"/>
  <sheetViews>
    <sheetView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F22" sqref="F22"/>
    </sheetView>
  </sheetViews>
  <sheetFormatPr defaultColWidth="9.28515625" defaultRowHeight="15" x14ac:dyDescent="0.25"/>
  <cols>
    <col min="1" max="1" width="12.28515625" style="38" customWidth="1"/>
    <col min="2" max="2" width="12.7109375" style="24" bestFit="1" customWidth="1"/>
    <col min="3" max="3" width="10.7109375" style="24" customWidth="1"/>
    <col min="4" max="4" width="11.7109375" style="39" customWidth="1"/>
    <col min="5" max="5" width="14.7109375" style="39" customWidth="1"/>
    <col min="6" max="7" width="14.7109375" style="40" customWidth="1"/>
    <col min="8" max="16384" width="9.28515625" style="24"/>
  </cols>
  <sheetData>
    <row r="1" spans="1:13" x14ac:dyDescent="0.25">
      <c r="A1" s="130" t="s">
        <v>68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x14ac:dyDescent="0.25">
      <c r="A2" s="131" t="s">
        <v>69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4" spans="1:13" ht="63" x14ac:dyDescent="0.25">
      <c r="A4" s="25" t="s">
        <v>70</v>
      </c>
      <c r="B4" s="26" t="s">
        <v>71</v>
      </c>
      <c r="C4" s="26" t="s">
        <v>72</v>
      </c>
      <c r="D4" s="26" t="s">
        <v>73</v>
      </c>
      <c r="E4" s="26" t="s">
        <v>74</v>
      </c>
      <c r="F4" s="26" t="s">
        <v>75</v>
      </c>
      <c r="G4" s="26" t="s">
        <v>76</v>
      </c>
    </row>
    <row r="5" spans="1:13" ht="15" customHeight="1" x14ac:dyDescent="0.25">
      <c r="A5" s="25"/>
      <c r="B5" s="26"/>
      <c r="C5" s="26"/>
      <c r="D5" s="26"/>
      <c r="E5" s="26"/>
      <c r="F5" s="26"/>
      <c r="G5" s="26"/>
    </row>
    <row r="6" spans="1:13" ht="15" customHeight="1" x14ac:dyDescent="0.25">
      <c r="A6" s="29" t="s">
        <v>77</v>
      </c>
      <c r="B6" s="90">
        <v>11.855</v>
      </c>
      <c r="C6" s="90">
        <v>-0.5</v>
      </c>
      <c r="D6" s="59">
        <f>B6+C6</f>
        <v>11.355</v>
      </c>
      <c r="E6" s="90">
        <v>16.574999999999999</v>
      </c>
      <c r="F6" s="65">
        <f>SUM(D6:E6)</f>
        <v>27.93</v>
      </c>
      <c r="G6" s="65">
        <f>F6</f>
        <v>27.93</v>
      </c>
    </row>
    <row r="7" spans="1:13" ht="15" customHeight="1" x14ac:dyDescent="0.25">
      <c r="A7" s="25"/>
      <c r="B7" s="90"/>
      <c r="C7" s="90"/>
      <c r="D7" s="59"/>
      <c r="E7" s="90"/>
      <c r="F7" s="60"/>
      <c r="G7" s="60"/>
    </row>
    <row r="8" spans="1:13" ht="15" customHeight="1" x14ac:dyDescent="0.25">
      <c r="A8" s="29" t="s">
        <v>78</v>
      </c>
      <c r="B8" s="90">
        <v>11.855</v>
      </c>
      <c r="C8" s="90">
        <v>-0.5</v>
      </c>
      <c r="D8" s="59">
        <f>B8+C8</f>
        <v>11.355</v>
      </c>
      <c r="E8" s="90">
        <v>14.13</v>
      </c>
      <c r="F8" s="65">
        <f>SUM(D8:E8)</f>
        <v>25.484999999999999</v>
      </c>
      <c r="G8" s="65">
        <f>F8</f>
        <v>25.484999999999999</v>
      </c>
    </row>
    <row r="9" spans="1:13" ht="15" customHeight="1" x14ac:dyDescent="0.25">
      <c r="A9" s="25"/>
      <c r="B9" s="90"/>
      <c r="C9" s="90"/>
      <c r="D9" s="59"/>
      <c r="E9" s="90"/>
      <c r="F9" s="60"/>
      <c r="G9" s="60"/>
    </row>
    <row r="10" spans="1:13" ht="15" customHeight="1" x14ac:dyDescent="0.25">
      <c r="A10" s="29" t="s">
        <v>79</v>
      </c>
      <c r="B10" s="90"/>
      <c r="C10" s="90"/>
      <c r="D10" s="91"/>
      <c r="E10" s="90"/>
      <c r="F10" s="60"/>
      <c r="G10" s="60"/>
    </row>
    <row r="11" spans="1:13" ht="15" customHeight="1" x14ac:dyDescent="0.25">
      <c r="A11" s="31" t="s">
        <v>80</v>
      </c>
      <c r="B11" s="90">
        <v>14.428000000000001</v>
      </c>
      <c r="C11" s="90">
        <f>$C$6</f>
        <v>-0.5</v>
      </c>
      <c r="D11" s="59">
        <f t="shared" ref="D11:D12" si="0">B11+C11</f>
        <v>13.928000000000001</v>
      </c>
      <c r="E11" s="90">
        <v>24.516999999999999</v>
      </c>
      <c r="F11" s="65">
        <f>SUM($D11:$E11)*'Calculation Sheet'!B$5+SUM($D12:$E12)*(1-'Calculation Sheet'!B$5)</f>
        <v>28.677027585833642</v>
      </c>
      <c r="G11" s="65">
        <f>SUM($D11:$E11)*'Calculation Sheet'!C$5+SUM($D12:$E12)*(1-'Calculation Sheet'!C$5)</f>
        <v>27.1248</v>
      </c>
    </row>
    <row r="12" spans="1:13" ht="15" customHeight="1" x14ac:dyDescent="0.25">
      <c r="A12" s="31" t="s">
        <v>81</v>
      </c>
      <c r="B12" s="90">
        <v>10.928000000000001</v>
      </c>
      <c r="C12" s="90">
        <f>$C$6</f>
        <v>-0.5</v>
      </c>
      <c r="D12" s="59">
        <f t="shared" si="0"/>
        <v>10.428000000000001</v>
      </c>
      <c r="E12" s="90">
        <v>13.122</v>
      </c>
      <c r="F12" s="62"/>
      <c r="G12" s="62"/>
    </row>
    <row r="13" spans="1:13" ht="15" customHeight="1" x14ac:dyDescent="0.25">
      <c r="A13" s="25"/>
      <c r="B13" s="90"/>
      <c r="C13" s="90"/>
      <c r="D13" s="60"/>
      <c r="E13" s="90"/>
      <c r="F13" s="60"/>
      <c r="G13" s="60"/>
    </row>
    <row r="14" spans="1:13" ht="15" customHeight="1" x14ac:dyDescent="0.25">
      <c r="A14" s="29" t="s">
        <v>82</v>
      </c>
      <c r="B14" s="90"/>
      <c r="C14" s="90"/>
      <c r="D14" s="61"/>
      <c r="E14" s="90"/>
      <c r="F14" s="61"/>
      <c r="G14" s="61"/>
    </row>
    <row r="15" spans="1:13" ht="15" customHeight="1" x14ac:dyDescent="0.25">
      <c r="A15" s="31" t="s">
        <v>80</v>
      </c>
      <c r="B15" s="90">
        <v>13.968999999999999</v>
      </c>
      <c r="C15" s="90">
        <f>$C$6</f>
        <v>-0.5</v>
      </c>
      <c r="D15" s="59">
        <f t="shared" ref="D15:D16" si="1">B15+C15</f>
        <v>13.468999999999999</v>
      </c>
      <c r="E15" s="90">
        <v>10.109</v>
      </c>
      <c r="F15" s="65">
        <f>SUM($D15:$E15)*'Calculation Sheet'!B$5+SUM($D16:$E16)*(1-'Calculation Sheet'!B$5)</f>
        <v>17.234556081756885</v>
      </c>
      <c r="G15" s="65">
        <f>SUM($D15:$E15)*'Calculation Sheet'!C$5+SUM($D16:$E16)*(1-'Calculation Sheet'!C$5)</f>
        <v>16.226520000000001</v>
      </c>
    </row>
    <row r="16" spans="1:13" ht="15" customHeight="1" x14ac:dyDescent="0.25">
      <c r="A16" s="31" t="s">
        <v>81</v>
      </c>
      <c r="B16" s="90">
        <v>10.968999999999999</v>
      </c>
      <c r="C16" s="90">
        <f>$C$6</f>
        <v>-0.5</v>
      </c>
      <c r="D16" s="59">
        <f t="shared" si="1"/>
        <v>10.468999999999999</v>
      </c>
      <c r="E16" s="90">
        <v>3.4359999999999999</v>
      </c>
      <c r="F16" s="62"/>
      <c r="G16" s="62"/>
    </row>
    <row r="17" spans="1:7" ht="15" customHeight="1" x14ac:dyDescent="0.25">
      <c r="A17" s="31"/>
      <c r="B17" s="90"/>
      <c r="C17" s="90"/>
      <c r="D17" s="59"/>
      <c r="E17" s="90"/>
      <c r="F17" s="62"/>
      <c r="G17" s="62"/>
    </row>
    <row r="18" spans="1:7" ht="15" customHeight="1" x14ac:dyDescent="0.25">
      <c r="A18" s="29" t="s">
        <v>83</v>
      </c>
      <c r="B18" s="90"/>
      <c r="C18" s="90"/>
      <c r="D18" s="59"/>
      <c r="E18" s="90"/>
      <c r="F18" s="62"/>
      <c r="G18" s="62"/>
    </row>
    <row r="19" spans="1:7" ht="15" customHeight="1" x14ac:dyDescent="0.25">
      <c r="A19" s="31" t="s">
        <v>80</v>
      </c>
      <c r="B19" s="90">
        <v>13.968999999999999</v>
      </c>
      <c r="C19" s="90">
        <f>$C$6</f>
        <v>-0.5</v>
      </c>
      <c r="D19" s="59">
        <f>B19+C19</f>
        <v>13.468999999999999</v>
      </c>
      <c r="E19" s="90">
        <v>14.234999999999999</v>
      </c>
      <c r="F19" s="65">
        <f>SUM($D19:$E19)*'Calculation Sheet'!B$5+SUM($D20:$E20)*(1-'Calculation Sheet'!B$5)</f>
        <v>19.259409145537411</v>
      </c>
      <c r="G19" s="65">
        <f>SUM($D19:$E19)*'Calculation Sheet'!C$5+SUM($D20:$E20)*(1-'Calculation Sheet'!C$5)</f>
        <v>17.917479999999998</v>
      </c>
    </row>
    <row r="20" spans="1:7" ht="15" customHeight="1" x14ac:dyDescent="0.25">
      <c r="A20" s="31" t="s">
        <v>81</v>
      </c>
      <c r="B20" s="90">
        <v>10.968999999999999</v>
      </c>
      <c r="C20" s="90">
        <f>$C$6</f>
        <v>-0.5</v>
      </c>
      <c r="D20" s="59">
        <f>B20+C20</f>
        <v>10.468999999999999</v>
      </c>
      <c r="E20" s="90">
        <v>4.3579999999999997</v>
      </c>
      <c r="F20" s="62"/>
      <c r="G20" s="62"/>
    </row>
    <row r="21" spans="1:7" ht="15" customHeight="1" x14ac:dyDescent="0.25">
      <c r="A21" s="31"/>
      <c r="B21" s="90"/>
      <c r="C21" s="90"/>
      <c r="D21" s="62"/>
      <c r="E21" s="90"/>
      <c r="F21" s="62"/>
      <c r="G21" s="62"/>
    </row>
    <row r="22" spans="1:7" ht="15" customHeight="1" x14ac:dyDescent="0.25">
      <c r="A22" s="29" t="s">
        <v>84</v>
      </c>
      <c r="B22" s="90">
        <v>11.84</v>
      </c>
      <c r="C22" s="90">
        <f>$C$6</f>
        <v>-0.5</v>
      </c>
      <c r="D22" s="59">
        <f>B22+C22</f>
        <v>11.34</v>
      </c>
      <c r="E22" s="90">
        <v>3.71</v>
      </c>
      <c r="F22" s="65">
        <f>SUM(D22:E22)</f>
        <v>15.05</v>
      </c>
      <c r="G22" s="65">
        <f>F22</f>
        <v>15.05</v>
      </c>
    </row>
    <row r="23" spans="1:7" ht="15" customHeight="1" x14ac:dyDescent="0.25">
      <c r="A23" s="31"/>
      <c r="B23" s="90"/>
      <c r="C23" s="90"/>
      <c r="D23" s="59"/>
      <c r="E23" s="90"/>
      <c r="F23" s="65"/>
      <c r="G23" s="65"/>
    </row>
    <row r="24" spans="1:7" ht="15" customHeight="1" x14ac:dyDescent="0.25">
      <c r="A24" s="29" t="s">
        <v>85</v>
      </c>
      <c r="B24" s="90">
        <v>11.84</v>
      </c>
      <c r="C24" s="90">
        <f>$C$6</f>
        <v>-0.5</v>
      </c>
      <c r="D24" s="59">
        <f>B24+C24</f>
        <v>11.34</v>
      </c>
      <c r="E24" s="90">
        <v>5.5529999999999999</v>
      </c>
      <c r="F24" s="65">
        <f>SUM(D24:E24)</f>
        <v>16.893000000000001</v>
      </c>
      <c r="G24" s="65">
        <f>F24</f>
        <v>16.893000000000001</v>
      </c>
    </row>
    <row r="25" spans="1:7" ht="15" customHeight="1" x14ac:dyDescent="0.25">
      <c r="A25" s="31"/>
      <c r="B25" s="90"/>
      <c r="C25" s="90"/>
      <c r="D25" s="63"/>
      <c r="E25" s="90"/>
      <c r="F25" s="66"/>
      <c r="G25" s="66"/>
    </row>
    <row r="26" spans="1:7" ht="15" customHeight="1" x14ac:dyDescent="0.25">
      <c r="A26" s="29" t="s">
        <v>86</v>
      </c>
      <c r="B26" s="90">
        <v>11.84</v>
      </c>
      <c r="C26" s="90">
        <f>$C$6</f>
        <v>-0.5</v>
      </c>
      <c r="D26" s="59">
        <f>B26+C26</f>
        <v>11.34</v>
      </c>
      <c r="E26" s="90">
        <v>3.4510000000000001</v>
      </c>
      <c r="F26" s="65">
        <f>SUM(D26:E26)</f>
        <v>14.791</v>
      </c>
      <c r="G26" s="65">
        <f>F26</f>
        <v>14.791</v>
      </c>
    </row>
    <row r="27" spans="1:7" ht="15" customHeight="1" x14ac:dyDescent="0.25">
      <c r="A27" s="31"/>
      <c r="B27" s="90"/>
      <c r="C27" s="90"/>
      <c r="D27" s="63"/>
      <c r="E27" s="90"/>
      <c r="F27" s="66"/>
      <c r="G27" s="66"/>
    </row>
    <row r="28" spans="1:7" ht="15" customHeight="1" x14ac:dyDescent="0.25">
      <c r="A28" s="29" t="s">
        <v>87</v>
      </c>
      <c r="B28" s="90"/>
      <c r="C28" s="90"/>
      <c r="D28" s="63"/>
      <c r="E28" s="90"/>
      <c r="F28" s="66"/>
      <c r="G28" s="66"/>
    </row>
    <row r="29" spans="1:7" ht="15" customHeight="1" x14ac:dyDescent="0.25">
      <c r="A29" s="31" t="s">
        <v>80</v>
      </c>
      <c r="B29" s="90">
        <v>13.968999999999999</v>
      </c>
      <c r="C29" s="90">
        <f>$C$6</f>
        <v>-0.5</v>
      </c>
      <c r="D29" s="59">
        <f t="shared" ref="D29:D30" si="2">B29+C29</f>
        <v>13.468999999999999</v>
      </c>
      <c r="E29" s="90">
        <v>9.375</v>
      </c>
      <c r="F29" s="65">
        <f>SUM($D29:$E29)*'Calculation Sheet'!B$5+SUM($D30:$E30)*(1-'Calculation Sheet'!B$5)</f>
        <v>16.830417788660256</v>
      </c>
      <c r="G29" s="65">
        <f>SUM($D29:$E29)*'Calculation Sheet'!C$5+SUM($D30:$E30)*(1-'Calculation Sheet'!C$5)</f>
        <v>15.8748</v>
      </c>
    </row>
    <row r="30" spans="1:7" ht="15" customHeight="1" x14ac:dyDescent="0.25">
      <c r="A30" s="31" t="s">
        <v>81</v>
      </c>
      <c r="B30" s="90">
        <v>10.968999999999999</v>
      </c>
      <c r="C30" s="90">
        <f>$C$6</f>
        <v>-0.5</v>
      </c>
      <c r="D30" s="59">
        <f t="shared" si="2"/>
        <v>10.468999999999999</v>
      </c>
      <c r="E30" s="90">
        <v>3.2050000000000001</v>
      </c>
      <c r="F30" s="66"/>
      <c r="G30" s="66"/>
    </row>
    <row r="31" spans="1:7" ht="15" customHeight="1" x14ac:dyDescent="0.25">
      <c r="A31" s="31"/>
      <c r="B31" s="90"/>
      <c r="C31" s="90"/>
      <c r="D31" s="63"/>
      <c r="E31" s="90"/>
      <c r="F31" s="66"/>
      <c r="G31" s="66"/>
    </row>
    <row r="32" spans="1:7" ht="15" customHeight="1" x14ac:dyDescent="0.25">
      <c r="A32" s="29" t="s">
        <v>88</v>
      </c>
      <c r="B32" s="90">
        <v>11.84</v>
      </c>
      <c r="C32" s="90">
        <f>$C$6</f>
        <v>-0.5</v>
      </c>
      <c r="D32" s="59">
        <f>B32+C32</f>
        <v>11.34</v>
      </c>
      <c r="E32" s="90">
        <v>12.750999999999999</v>
      </c>
      <c r="F32" s="65">
        <f>SUM(D32:E32)</f>
        <v>24.091000000000001</v>
      </c>
      <c r="G32" s="65">
        <f>F32</f>
        <v>24.091000000000001</v>
      </c>
    </row>
    <row r="33" spans="1:7" ht="15" customHeight="1" x14ac:dyDescent="0.25">
      <c r="A33" s="31"/>
      <c r="B33" s="90"/>
      <c r="C33" s="90"/>
      <c r="D33" s="63"/>
      <c r="E33" s="90"/>
      <c r="F33" s="66"/>
      <c r="G33" s="66"/>
    </row>
    <row r="34" spans="1:7" ht="15" customHeight="1" x14ac:dyDescent="0.25">
      <c r="A34" s="29" t="s">
        <v>89</v>
      </c>
      <c r="B34" s="90"/>
      <c r="C34" s="90"/>
      <c r="D34" s="63"/>
      <c r="E34" s="90"/>
      <c r="F34" s="66"/>
      <c r="G34" s="66"/>
    </row>
    <row r="35" spans="1:7" ht="15" customHeight="1" x14ac:dyDescent="0.25">
      <c r="A35" s="31" t="s">
        <v>80</v>
      </c>
      <c r="B35" s="90">
        <v>13.944000000000001</v>
      </c>
      <c r="C35" s="90">
        <f>$C$6</f>
        <v>-0.5</v>
      </c>
      <c r="D35" s="59">
        <f t="shared" ref="D35:D36" si="3">B35+C35</f>
        <v>13.444000000000001</v>
      </c>
      <c r="E35" s="90">
        <v>16.016999999999999</v>
      </c>
      <c r="F35" s="65">
        <f>SUM($D35:$E35)*'Calculation Sheet'!B$5+SUM($D36:$E36)*(1-'Calculation Sheet'!B$5)</f>
        <v>22.905736337562477</v>
      </c>
      <c r="G35" s="65">
        <f>SUM($D35:$E35)*'Calculation Sheet'!C$5+SUM($D36:$E36)*(1-'Calculation Sheet'!C$5)</f>
        <v>21.864040000000003</v>
      </c>
    </row>
    <row r="36" spans="1:7" ht="15" customHeight="1" x14ac:dyDescent="0.25">
      <c r="A36" s="31" t="s">
        <v>81</v>
      </c>
      <c r="B36" s="90">
        <v>10.944000000000001</v>
      </c>
      <c r="C36" s="90">
        <f>$C$6</f>
        <v>-0.5</v>
      </c>
      <c r="D36" s="59">
        <f t="shared" si="3"/>
        <v>10.444000000000001</v>
      </c>
      <c r="E36" s="90">
        <v>9.0210000000000008</v>
      </c>
      <c r="F36" s="66"/>
      <c r="G36" s="66"/>
    </row>
    <row r="37" spans="1:7" ht="15" customHeight="1" x14ac:dyDescent="0.25">
      <c r="A37" s="31"/>
      <c r="B37" s="90"/>
      <c r="C37" s="90"/>
      <c r="D37" s="63"/>
      <c r="E37" s="90"/>
      <c r="F37" s="66"/>
      <c r="G37" s="66"/>
    </row>
    <row r="38" spans="1:7" ht="15" customHeight="1" x14ac:dyDescent="0.25">
      <c r="A38" s="29" t="s">
        <v>90</v>
      </c>
      <c r="B38" s="90"/>
      <c r="C38" s="90"/>
      <c r="D38" s="63"/>
      <c r="E38" s="90"/>
      <c r="F38" s="66"/>
      <c r="G38" s="66"/>
    </row>
    <row r="39" spans="1:7" ht="15" customHeight="1" x14ac:dyDescent="0.25">
      <c r="A39" s="31" t="s">
        <v>80</v>
      </c>
      <c r="B39" s="90">
        <v>13.944000000000001</v>
      </c>
      <c r="C39" s="90">
        <f>$C$6</f>
        <v>-0.5</v>
      </c>
      <c r="D39" s="59">
        <f t="shared" ref="D39:D40" si="4">B39+C39</f>
        <v>13.444000000000001</v>
      </c>
      <c r="E39" s="90">
        <v>5.8579999999999997</v>
      </c>
      <c r="F39" s="65">
        <f>SUM($D39:$E39)*'Calculation Sheet'!B$5+SUM($D40:$E40)*(1-'Calculation Sheet'!B$5)</f>
        <v>15.085278776563296</v>
      </c>
      <c r="G39" s="65">
        <f>SUM($D39:$E39)*'Calculation Sheet'!C$5+SUM($D40:$E40)*(1-'Calculation Sheet'!C$5)</f>
        <v>14.415199999999999</v>
      </c>
    </row>
    <row r="40" spans="1:7" ht="15" customHeight="1" x14ac:dyDescent="0.25">
      <c r="A40" s="31" t="s">
        <v>81</v>
      </c>
      <c r="B40" s="90">
        <v>10.944000000000001</v>
      </c>
      <c r="C40" s="90">
        <f>$C$6</f>
        <v>-0.5</v>
      </c>
      <c r="D40" s="59">
        <f t="shared" si="4"/>
        <v>10.444000000000001</v>
      </c>
      <c r="E40" s="90">
        <v>2.4279999999999999</v>
      </c>
      <c r="F40" s="66"/>
      <c r="G40" s="66"/>
    </row>
    <row r="41" spans="1:7" ht="15" customHeight="1" x14ac:dyDescent="0.25">
      <c r="A41" s="31"/>
      <c r="B41" s="90"/>
      <c r="C41" s="90"/>
      <c r="D41" s="63"/>
      <c r="E41" s="90"/>
      <c r="F41" s="66"/>
      <c r="G41" s="66"/>
    </row>
    <row r="42" spans="1:7" ht="15" customHeight="1" x14ac:dyDescent="0.25">
      <c r="A42" s="29" t="s">
        <v>91</v>
      </c>
      <c r="B42" s="90"/>
      <c r="C42" s="90"/>
      <c r="D42" s="64"/>
      <c r="E42" s="90"/>
      <c r="F42" s="67"/>
      <c r="G42" s="67"/>
    </row>
    <row r="43" spans="1:7" ht="15" customHeight="1" x14ac:dyDescent="0.25">
      <c r="A43" s="31" t="s">
        <v>80</v>
      </c>
      <c r="B43" s="90">
        <v>13.944000000000001</v>
      </c>
      <c r="C43" s="90">
        <f>$C$6</f>
        <v>-0.5</v>
      </c>
      <c r="D43" s="59">
        <f t="shared" ref="D43:D44" si="5">B43+C43</f>
        <v>13.444000000000001</v>
      </c>
      <c r="E43" s="90">
        <v>5.9390000000000001</v>
      </c>
      <c r="F43" s="65">
        <f>SUM($D43:$E43)*'Calculation Sheet'!B$5+SUM($D44:$E44)*(1-'Calculation Sheet'!B$5)</f>
        <v>15.107913583890536</v>
      </c>
      <c r="G43" s="65">
        <f>SUM($D43:$E43)*'Calculation Sheet'!C$5+SUM($D44:$E44)*(1-'Calculation Sheet'!C$5)</f>
        <v>14.428560000000001</v>
      </c>
    </row>
    <row r="44" spans="1:7" ht="15" customHeight="1" x14ac:dyDescent="0.25">
      <c r="A44" s="31" t="s">
        <v>81</v>
      </c>
      <c r="B44" s="90">
        <v>10.944000000000001</v>
      </c>
      <c r="C44" s="90">
        <f>$C$6</f>
        <v>-0.5</v>
      </c>
      <c r="D44" s="59">
        <f t="shared" si="5"/>
        <v>10.444000000000001</v>
      </c>
      <c r="E44" s="90">
        <v>2.42</v>
      </c>
      <c r="F44" s="66"/>
      <c r="G44" s="66"/>
    </row>
    <row r="45" spans="1:7" ht="15" customHeight="1" x14ac:dyDescent="0.25">
      <c r="A45" s="31"/>
      <c r="B45" s="90"/>
      <c r="C45" s="90"/>
      <c r="D45" s="63"/>
      <c r="E45" s="90"/>
      <c r="F45" s="66"/>
      <c r="G45" s="66"/>
    </row>
    <row r="46" spans="1:7" ht="15" customHeight="1" x14ac:dyDescent="0.25">
      <c r="A46" s="29" t="s">
        <v>92</v>
      </c>
      <c r="B46" s="90"/>
      <c r="C46" s="90"/>
      <c r="D46" s="63"/>
      <c r="E46" s="90"/>
      <c r="F46" s="66"/>
      <c r="G46" s="66"/>
    </row>
    <row r="47" spans="1:7" ht="15" customHeight="1" x14ac:dyDescent="0.25">
      <c r="A47" s="31" t="s">
        <v>80</v>
      </c>
      <c r="B47" s="90">
        <v>10.035</v>
      </c>
      <c r="C47" s="90">
        <f>$C$6</f>
        <v>-0.5</v>
      </c>
      <c r="D47" s="59">
        <f t="shared" ref="D47:D48" si="6">B47+C47</f>
        <v>9.5350000000000001</v>
      </c>
      <c r="E47" s="90">
        <v>6.008</v>
      </c>
      <c r="F47" s="65">
        <f>SUM($D47:$E47)*'Calculation Sheet'!B$5+SUM($D48:$E48)*(1-'Calculation Sheet'!B$5)</f>
        <v>12.988703084714469</v>
      </c>
      <c r="G47" s="65">
        <f>SUM($D47:$E47)*'Calculation Sheet'!C$5+SUM($D48:$E48)*(1-'Calculation Sheet'!C$5)</f>
        <v>12.582799999999999</v>
      </c>
    </row>
    <row r="48" spans="1:7" ht="15" customHeight="1" x14ac:dyDescent="0.25">
      <c r="A48" s="31" t="s">
        <v>81</v>
      </c>
      <c r="B48" s="90">
        <v>9.7379999999999995</v>
      </c>
      <c r="C48" s="90">
        <f>$C$6</f>
        <v>-0.5</v>
      </c>
      <c r="D48" s="59">
        <f t="shared" si="6"/>
        <v>9.2379999999999995</v>
      </c>
      <c r="E48" s="90">
        <v>2.41</v>
      </c>
      <c r="F48" s="66"/>
      <c r="G48" s="66"/>
    </row>
    <row r="49" spans="1:7" ht="15" customHeight="1" x14ac:dyDescent="0.25">
      <c r="A49" s="31"/>
      <c r="B49" s="90"/>
      <c r="C49" s="90"/>
      <c r="D49" s="63"/>
      <c r="E49" s="90"/>
      <c r="F49" s="66"/>
      <c r="G49" s="66"/>
    </row>
    <row r="50" spans="1:7" ht="15" customHeight="1" x14ac:dyDescent="0.25">
      <c r="A50" s="29" t="s">
        <v>93</v>
      </c>
      <c r="B50" s="90"/>
      <c r="C50" s="90"/>
      <c r="D50" s="63"/>
      <c r="E50" s="90"/>
      <c r="F50" s="66"/>
      <c r="G50" s="66"/>
    </row>
    <row r="51" spans="1:7" ht="15" customHeight="1" x14ac:dyDescent="0.25">
      <c r="A51" s="31" t="s">
        <v>80</v>
      </c>
      <c r="B51" s="90">
        <v>10.035</v>
      </c>
      <c r="C51" s="90">
        <f>$C$6</f>
        <v>-0.5</v>
      </c>
      <c r="D51" s="59">
        <f t="shared" ref="D51:D52" si="7">B51+C51</f>
        <v>9.5350000000000001</v>
      </c>
      <c r="E51" s="90">
        <v>5.9180000000000001</v>
      </c>
      <c r="F51" s="65">
        <f>SUM($D51:$E51)*'Calculation Sheet'!B$5+SUM($D52:$E52)*(1-'Calculation Sheet'!B$5)</f>
        <v>12.941329349026038</v>
      </c>
      <c r="G51" s="65">
        <f>SUM($D51:$E51)*'Calculation Sheet'!C$5+SUM($D52:$E52)*(1-'Calculation Sheet'!C$5)</f>
        <v>12.542199999999999</v>
      </c>
    </row>
    <row r="52" spans="1:7" ht="15" customHeight="1" x14ac:dyDescent="0.25">
      <c r="A52" s="31" t="s">
        <v>81</v>
      </c>
      <c r="B52" s="90">
        <v>9.7379999999999995</v>
      </c>
      <c r="C52" s="90">
        <f>$C$6</f>
        <v>-0.5</v>
      </c>
      <c r="D52" s="59">
        <f t="shared" si="7"/>
        <v>9.2379999999999995</v>
      </c>
      <c r="E52" s="90">
        <v>2.3849999999999998</v>
      </c>
      <c r="F52" s="41"/>
      <c r="G52" s="41"/>
    </row>
    <row r="53" spans="1:7" ht="15" customHeight="1" x14ac:dyDescent="0.35">
      <c r="B53" s="5"/>
      <c r="C53" s="5"/>
      <c r="D53" s="7"/>
      <c r="E53" s="7"/>
      <c r="F53" s="7"/>
      <c r="G53" s="7"/>
    </row>
    <row r="54" spans="1:7" ht="15" customHeight="1" x14ac:dyDescent="0.25">
      <c r="B54" s="6"/>
      <c r="C54" s="6"/>
      <c r="D54" s="42"/>
      <c r="E54" s="42"/>
      <c r="F54" s="42"/>
      <c r="G54" s="42"/>
    </row>
    <row r="55" spans="1:7" ht="15" customHeight="1" x14ac:dyDescent="0.25">
      <c r="A55" s="24" t="s">
        <v>94</v>
      </c>
      <c r="B55" s="5"/>
      <c r="C55" s="5"/>
      <c r="D55" s="43"/>
      <c r="E55" s="43"/>
      <c r="F55" s="43"/>
      <c r="G55" s="43"/>
    </row>
    <row r="56" spans="1:7" x14ac:dyDescent="0.25">
      <c r="A56" s="24"/>
    </row>
  </sheetData>
  <sheetProtection algorithmName="SHA-512" hashValue="r+BOsCUeQP2ZvJTjxR+sQtN1g2B0ZEbFqDvTmyQBSqVYgoaj2An6ustFEkR5UjWUy45EePygyzkHhJkHrAti7g==" saltValue="bPlPpWabLHYqAJeNjFCMzA==" spinCount="100000" sheet="1" objects="1" scenarios="1"/>
  <mergeCells count="2">
    <mergeCell ref="A1:M1"/>
    <mergeCell ref="A2:M2"/>
  </mergeCells>
  <conditionalFormatting sqref="G53:G55 D53:E55 D56:G1048576">
    <cfRule type="cellIs" dxfId="2" priority="25" operator="lessThan">
      <formula>0</formula>
    </cfRule>
  </conditionalFormatting>
  <conditionalFormatting sqref="F53:F55">
    <cfRule type="cellIs" dxfId="1" priority="17" operator="lessThan">
      <formula>0</formula>
    </cfRule>
  </conditionalFormatting>
  <pageMargins left="0.7" right="0.7" top="1.1776041666666666" bottom="0.75" header="0.3" footer="0.3"/>
  <pageSetup scale="75" fitToHeight="0" orientation="landscape"/>
  <headerFooter>
    <oddHeader>&amp;RThe Connecticut Light and Power Company dba Eversource Energy &amp; The United Illuminating Company
Docket No. 24-08-03
Order 21, Attachment 1
December 13, 2024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AF6E-588A-41E0-B545-E99BE3192859}">
  <sheetPr codeName="Sheet5"/>
  <dimension ref="A1:I36"/>
  <sheetViews>
    <sheetView view="pageLayout" zoomScaleNormal="100" workbookViewId="0">
      <selection activeCell="G4" sqref="G4"/>
    </sheetView>
  </sheetViews>
  <sheetFormatPr defaultColWidth="9.28515625" defaultRowHeight="15" x14ac:dyDescent="0.25"/>
  <cols>
    <col min="1" max="1" width="12.5703125" style="38" bestFit="1" customWidth="1"/>
    <col min="2" max="4" width="14.7109375" style="24" customWidth="1"/>
    <col min="5" max="5" width="14.7109375" style="39" customWidth="1"/>
    <col min="6" max="7" width="14.7109375" style="40" customWidth="1"/>
    <col min="8" max="16384" width="9.28515625" style="24"/>
  </cols>
  <sheetData>
    <row r="1" spans="1:9" x14ac:dyDescent="0.25">
      <c r="A1" s="130" t="s">
        <v>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5">
      <c r="A2" s="131" t="s">
        <v>69</v>
      </c>
      <c r="B2" s="131"/>
      <c r="C2" s="131"/>
      <c r="D2" s="131"/>
      <c r="E2" s="131"/>
      <c r="F2" s="131"/>
      <c r="G2" s="131"/>
      <c r="H2" s="131"/>
      <c r="I2" s="131"/>
    </row>
    <row r="4" spans="1:9" ht="47.25" x14ac:dyDescent="0.25">
      <c r="A4" s="25" t="s">
        <v>70</v>
      </c>
      <c r="B4" s="26" t="s">
        <v>71</v>
      </c>
      <c r="C4" s="26" t="s">
        <v>72</v>
      </c>
      <c r="D4" s="26" t="s">
        <v>73</v>
      </c>
      <c r="E4" s="26" t="s">
        <v>74</v>
      </c>
      <c r="F4" s="26" t="s">
        <v>75</v>
      </c>
      <c r="G4" s="26" t="s">
        <v>76</v>
      </c>
    </row>
    <row r="5" spans="1:9" ht="15" customHeight="1" x14ac:dyDescent="0.25">
      <c r="A5" s="27"/>
      <c r="B5" s="28"/>
      <c r="C5" s="28"/>
      <c r="D5" s="28"/>
      <c r="E5" s="28"/>
      <c r="F5" s="28"/>
      <c r="G5" s="28"/>
    </row>
    <row r="6" spans="1:9" ht="15" customHeight="1" x14ac:dyDescent="0.25">
      <c r="A6" s="29" t="s">
        <v>96</v>
      </c>
      <c r="B6" s="19">
        <v>14.45</v>
      </c>
      <c r="C6" s="19">
        <v>-0.5</v>
      </c>
      <c r="D6" s="19">
        <f>B6+C6</f>
        <v>13.95</v>
      </c>
      <c r="E6" s="19">
        <v>18.63</v>
      </c>
      <c r="F6" s="30">
        <f>SUM(D6:E6)</f>
        <v>32.58</v>
      </c>
      <c r="G6" s="30">
        <f>F6</f>
        <v>32.58</v>
      </c>
    </row>
    <row r="7" spans="1:9" ht="15" customHeight="1" x14ac:dyDescent="0.25">
      <c r="A7" s="31"/>
      <c r="B7" s="19"/>
      <c r="C7" s="19"/>
      <c r="D7" s="32"/>
      <c r="E7" s="19"/>
      <c r="F7" s="33"/>
      <c r="G7" s="33"/>
    </row>
    <row r="8" spans="1:9" ht="15" customHeight="1" x14ac:dyDescent="0.25">
      <c r="A8" s="29" t="s">
        <v>97</v>
      </c>
      <c r="B8" s="78"/>
      <c r="C8" s="78"/>
      <c r="D8" s="79"/>
      <c r="E8" s="34"/>
      <c r="F8" s="35"/>
      <c r="G8" s="35"/>
    </row>
    <row r="9" spans="1:9" ht="15" customHeight="1" x14ac:dyDescent="0.25">
      <c r="A9" s="31" t="s">
        <v>80</v>
      </c>
      <c r="B9" s="19">
        <v>17.192499999999999</v>
      </c>
      <c r="C9" s="19">
        <f>$C$6</f>
        <v>-0.5</v>
      </c>
      <c r="D9" s="19">
        <f t="shared" ref="D9:D10" si="0">B9+C9</f>
        <v>16.692499999999999</v>
      </c>
      <c r="E9" s="19">
        <v>28.431000000000001</v>
      </c>
      <c r="F9" s="30">
        <f>SUM($D9:$E9)*'Calculation Sheet'!B$6+SUM($D10:$E10)*(1-'Calculation Sheet'!B$6)</f>
        <v>37.159665753082088</v>
      </c>
      <c r="G9" s="30">
        <f>SUM($D9:$E9)*'Calculation Sheet'!C$6+SUM($D10:$E10)*(1-'Calculation Sheet'!C$6)</f>
        <v>32.186280952380955</v>
      </c>
    </row>
    <row r="10" spans="1:9" ht="15" customHeight="1" x14ac:dyDescent="0.25">
      <c r="A10" s="31" t="s">
        <v>81</v>
      </c>
      <c r="B10" s="19">
        <v>13.592499999999999</v>
      </c>
      <c r="C10" s="19">
        <f>$C$6</f>
        <v>-0.5</v>
      </c>
      <c r="D10" s="19">
        <f t="shared" si="0"/>
        <v>13.092499999999999</v>
      </c>
      <c r="E10" s="19">
        <v>15.0509</v>
      </c>
      <c r="F10" s="33"/>
      <c r="G10" s="33"/>
    </row>
    <row r="11" spans="1:9" ht="15" customHeight="1" x14ac:dyDescent="0.25">
      <c r="A11" s="31"/>
      <c r="B11" s="34"/>
      <c r="C11" s="36"/>
      <c r="D11" s="37"/>
      <c r="E11" s="34"/>
      <c r="F11" s="35"/>
      <c r="G11" s="35"/>
    </row>
    <row r="12" spans="1:9" ht="15" customHeight="1" x14ac:dyDescent="0.25">
      <c r="A12" s="29" t="s">
        <v>98</v>
      </c>
      <c r="B12" s="19">
        <v>14.517099999999999</v>
      </c>
      <c r="C12" s="19">
        <f>$C$6</f>
        <v>-0.5</v>
      </c>
      <c r="D12" s="19">
        <f>B12+C12</f>
        <v>14.017099999999999</v>
      </c>
      <c r="E12" s="19">
        <v>20.081099999999999</v>
      </c>
      <c r="F12" s="30">
        <f>SUM(D12:E12)</f>
        <v>34.098199999999999</v>
      </c>
      <c r="G12" s="30">
        <f>F12</f>
        <v>34.098199999999999</v>
      </c>
    </row>
    <row r="13" spans="1:9" ht="15" customHeight="1" x14ac:dyDescent="0.25">
      <c r="A13" s="31"/>
      <c r="B13" s="19"/>
      <c r="C13" s="19"/>
      <c r="D13" s="32"/>
      <c r="E13" s="19"/>
      <c r="F13" s="33"/>
      <c r="G13" s="33"/>
    </row>
    <row r="14" spans="1:9" ht="15" customHeight="1" x14ac:dyDescent="0.25">
      <c r="A14" s="29" t="s">
        <v>99</v>
      </c>
      <c r="B14" s="19">
        <v>14.517099999999999</v>
      </c>
      <c r="C14" s="19">
        <f>$C$6</f>
        <v>-0.5</v>
      </c>
      <c r="D14" s="19">
        <f>B14+C14</f>
        <v>14.017099999999999</v>
      </c>
      <c r="E14" s="19">
        <v>4.0151000000000003</v>
      </c>
      <c r="F14" s="30">
        <f>SUM(D14:E14)</f>
        <v>18.0322</v>
      </c>
      <c r="G14" s="30">
        <f>F14</f>
        <v>18.0322</v>
      </c>
    </row>
    <row r="15" spans="1:9" ht="15" customHeight="1" x14ac:dyDescent="0.25">
      <c r="A15" s="31"/>
      <c r="B15" s="19"/>
      <c r="C15" s="19"/>
      <c r="D15" s="32"/>
      <c r="E15" s="19"/>
      <c r="F15" s="33"/>
      <c r="G15" s="33"/>
    </row>
    <row r="16" spans="1:9" ht="15" customHeight="1" x14ac:dyDescent="0.25">
      <c r="A16" s="29" t="s">
        <v>100</v>
      </c>
      <c r="B16" s="34"/>
      <c r="C16" s="78"/>
      <c r="D16" s="79"/>
      <c r="E16" s="34"/>
      <c r="F16" s="35"/>
      <c r="G16" s="35"/>
    </row>
    <row r="17" spans="1:7" ht="15" customHeight="1" x14ac:dyDescent="0.25">
      <c r="A17" s="31" t="s">
        <v>80</v>
      </c>
      <c r="B17" s="19">
        <v>16.453199999999999</v>
      </c>
      <c r="C17" s="19">
        <f>$C$6</f>
        <v>-0.5</v>
      </c>
      <c r="D17" s="19">
        <f t="shared" ref="D17:D18" si="1">B17+C17</f>
        <v>15.953199999999999</v>
      </c>
      <c r="E17" s="19">
        <v>33.025399999999998</v>
      </c>
      <c r="F17" s="30">
        <f>SUM($D17:$E17)*'Calculation Sheet'!B$6+SUM($D18:$E18)*(1-'Calculation Sheet'!B$6)</f>
        <v>34.943151768070194</v>
      </c>
      <c r="G17" s="30">
        <f>SUM($D17:$E17)*'Calculation Sheet'!C$6+SUM($D18:$E18)*(1-'Calculation Sheet'!C$6)</f>
        <v>26.178066666666666</v>
      </c>
    </row>
    <row r="18" spans="1:7" ht="15" customHeight="1" x14ac:dyDescent="0.25">
      <c r="A18" s="31" t="s">
        <v>81</v>
      </c>
      <c r="B18" s="19">
        <v>13.453200000000001</v>
      </c>
      <c r="C18" s="19">
        <f>$C$6</f>
        <v>-0.5</v>
      </c>
      <c r="D18" s="19">
        <f t="shared" si="1"/>
        <v>12.953200000000001</v>
      </c>
      <c r="E18" s="19">
        <v>6.0997000000000003</v>
      </c>
      <c r="F18" s="33"/>
      <c r="G18" s="33"/>
    </row>
    <row r="19" spans="1:7" ht="15" customHeight="1" x14ac:dyDescent="0.25">
      <c r="A19" s="31"/>
      <c r="B19" s="34"/>
      <c r="C19" s="36"/>
      <c r="D19" s="37"/>
      <c r="E19" s="34"/>
      <c r="F19" s="35"/>
      <c r="G19" s="35"/>
    </row>
    <row r="20" spans="1:7" ht="15" customHeight="1" x14ac:dyDescent="0.25">
      <c r="A20" s="29" t="s">
        <v>101</v>
      </c>
      <c r="B20" s="19"/>
      <c r="C20" s="19"/>
      <c r="D20" s="32"/>
      <c r="E20" s="19"/>
      <c r="F20" s="33"/>
      <c r="G20" s="33"/>
    </row>
    <row r="21" spans="1:7" ht="15" customHeight="1" x14ac:dyDescent="0.25">
      <c r="A21" s="31" t="s">
        <v>80</v>
      </c>
      <c r="B21" s="19">
        <v>16.453199999999999</v>
      </c>
      <c r="C21" s="19">
        <f>$C$6</f>
        <v>-0.5</v>
      </c>
      <c r="D21" s="19">
        <f t="shared" ref="D21:D22" si="2">B21+C21</f>
        <v>15.953199999999999</v>
      </c>
      <c r="E21" s="19">
        <v>5.1875999999999998</v>
      </c>
      <c r="F21" s="30">
        <f>SUM($D21:$E21)*'Calculation Sheet'!B$6+SUM($D22:$E22)*(1-'Calculation Sheet'!B$6)</f>
        <v>18.840963272702361</v>
      </c>
      <c r="G21" s="30">
        <f>SUM($D21:$E21)*'Calculation Sheet'!C$6+SUM($D22:$E22)*(1-'Calculation Sheet'!C$6)</f>
        <v>17.404723809523809</v>
      </c>
    </row>
    <row r="22" spans="1:7" ht="15" customHeight="1" x14ac:dyDescent="0.25">
      <c r="A22" s="31" t="s">
        <v>81</v>
      </c>
      <c r="B22" s="19">
        <v>13.453200000000001</v>
      </c>
      <c r="C22" s="19">
        <f>$C$6</f>
        <v>-0.5</v>
      </c>
      <c r="D22" s="19">
        <f t="shared" si="2"/>
        <v>12.953200000000001</v>
      </c>
      <c r="E22" s="19">
        <v>3.2839999999999998</v>
      </c>
      <c r="F22" s="33"/>
      <c r="G22" s="33"/>
    </row>
    <row r="23" spans="1:7" ht="15" customHeight="1" x14ac:dyDescent="0.25">
      <c r="A23" s="31"/>
      <c r="B23" s="19"/>
      <c r="C23" s="19"/>
      <c r="D23" s="32"/>
      <c r="E23" s="19"/>
      <c r="F23" s="33"/>
      <c r="G23" s="33"/>
    </row>
    <row r="24" spans="1:7" ht="15" customHeight="1" x14ac:dyDescent="0.25">
      <c r="A24" s="29" t="s">
        <v>102</v>
      </c>
      <c r="B24" s="19"/>
      <c r="C24" s="19"/>
      <c r="D24" s="32"/>
      <c r="E24" s="19"/>
      <c r="F24" s="33"/>
      <c r="G24" s="33"/>
    </row>
    <row r="25" spans="1:7" ht="15" customHeight="1" x14ac:dyDescent="0.25">
      <c r="A25" s="31" t="s">
        <v>80</v>
      </c>
      <c r="B25" s="19">
        <v>16.5305</v>
      </c>
      <c r="C25" s="19">
        <f>$C$6</f>
        <v>-0.5</v>
      </c>
      <c r="D25" s="19">
        <f t="shared" ref="D25:D26" si="3">B25+C25</f>
        <v>16.0305</v>
      </c>
      <c r="E25" s="19">
        <v>2.6036000000000001</v>
      </c>
      <c r="F25" s="30">
        <f>SUM($D25:$E25)*'Calculation Sheet'!B$6+SUM($D26:$E26)*(1-'Calculation Sheet'!B$6)</f>
        <v>17.227070433580856</v>
      </c>
      <c r="G25" s="30">
        <f>SUM($D25:$E25)*'Calculation Sheet'!C$6+SUM($D26:$E26)*(1-'Calculation Sheet'!C$6)</f>
        <v>16.348385714285712</v>
      </c>
    </row>
    <row r="26" spans="1:7" ht="15" customHeight="1" x14ac:dyDescent="0.25">
      <c r="A26" s="31" t="s">
        <v>81</v>
      </c>
      <c r="B26" s="19">
        <v>13.5305</v>
      </c>
      <c r="C26" s="19">
        <f>$C$6</f>
        <v>-0.5</v>
      </c>
      <c r="D26" s="19">
        <f t="shared" si="3"/>
        <v>13.0305</v>
      </c>
      <c r="E26" s="19">
        <v>2.6036000000000001</v>
      </c>
      <c r="F26" s="33"/>
      <c r="G26" s="33"/>
    </row>
    <row r="27" spans="1:7" ht="15" customHeight="1" x14ac:dyDescent="0.25">
      <c r="A27" s="31"/>
      <c r="B27" s="19"/>
      <c r="C27" s="19"/>
      <c r="D27" s="32"/>
      <c r="E27" s="19"/>
      <c r="F27" s="33"/>
      <c r="G27" s="33"/>
    </row>
    <row r="28" spans="1:7" ht="15" customHeight="1" x14ac:dyDescent="0.25">
      <c r="A28" s="29" t="s">
        <v>103</v>
      </c>
      <c r="B28" s="19"/>
      <c r="C28" s="19"/>
      <c r="D28" s="32"/>
      <c r="E28" s="19"/>
      <c r="F28" s="33"/>
      <c r="G28" s="33"/>
    </row>
    <row r="29" spans="1:7" ht="15" customHeight="1" x14ac:dyDescent="0.25">
      <c r="A29" s="31" t="s">
        <v>80</v>
      </c>
      <c r="B29" s="19">
        <v>13.9307</v>
      </c>
      <c r="C29" s="19">
        <f>$C$6</f>
        <v>-0.5</v>
      </c>
      <c r="D29" s="19">
        <f t="shared" ref="D29:D30" si="4">B29+C29</f>
        <v>13.4307</v>
      </c>
      <c r="E29" s="19">
        <v>5.1875999999999998</v>
      </c>
      <c r="F29" s="30">
        <f>SUM($D29:$E29)*'Calculation Sheet'!B$6+SUM($D30:$E30)*(1-'Calculation Sheet'!B$6)</f>
        <v>18.439841749992503</v>
      </c>
      <c r="G29" s="30">
        <f>SUM($D29:$E29)*'Calculation Sheet'!C$6+SUM($D30:$E30)*(1-'Calculation Sheet'!C$6)</f>
        <v>18.328395238095236</v>
      </c>
    </row>
    <row r="30" spans="1:7" ht="15" customHeight="1" x14ac:dyDescent="0.25">
      <c r="A30" s="31" t="s">
        <v>81</v>
      </c>
      <c r="B30" s="19">
        <v>13.5502</v>
      </c>
      <c r="C30" s="19">
        <f>$C$6</f>
        <v>-0.5</v>
      </c>
      <c r="D30" s="19">
        <f t="shared" si="4"/>
        <v>13.0502</v>
      </c>
      <c r="E30" s="19">
        <v>5.1875999999999998</v>
      </c>
      <c r="F30" s="33"/>
      <c r="G30" s="33"/>
    </row>
    <row r="31" spans="1:7" ht="15" customHeight="1" x14ac:dyDescent="0.25">
      <c r="A31" s="31"/>
      <c r="B31" s="19"/>
      <c r="C31" s="19"/>
      <c r="D31" s="32"/>
      <c r="E31" s="19"/>
      <c r="F31" s="33"/>
      <c r="G31" s="33"/>
    </row>
    <row r="32" spans="1:7" ht="15" customHeight="1" x14ac:dyDescent="0.25">
      <c r="A32" s="29" t="s">
        <v>104</v>
      </c>
      <c r="B32" s="19"/>
      <c r="C32" s="19"/>
      <c r="D32" s="32"/>
      <c r="E32" s="19"/>
      <c r="F32" s="33"/>
      <c r="G32" s="33"/>
    </row>
    <row r="33" spans="1:7" ht="15" customHeight="1" x14ac:dyDescent="0.25">
      <c r="A33" s="31" t="s">
        <v>80</v>
      </c>
      <c r="B33" s="19">
        <v>13.9307</v>
      </c>
      <c r="C33" s="19">
        <f>$C$6</f>
        <v>-0.5</v>
      </c>
      <c r="D33" s="19">
        <f t="shared" ref="D33:D34" si="5">B33+C33</f>
        <v>13.4307</v>
      </c>
      <c r="E33" s="19">
        <v>1.0185</v>
      </c>
      <c r="F33" s="30">
        <f>SUM($D33:$E33)*'Calculation Sheet'!B$6+SUM($D34:$E34)*(1-'Calculation Sheet'!B$6)</f>
        <v>14.270741749992505</v>
      </c>
      <c r="G33" s="30">
        <f>SUM($D33:$E33)*'Calculation Sheet'!C$6+SUM($D34:$E34)*(1-'Calculation Sheet'!C$6)</f>
        <v>14.159295238095238</v>
      </c>
    </row>
    <row r="34" spans="1:7" ht="15" customHeight="1" x14ac:dyDescent="0.25">
      <c r="A34" s="31" t="s">
        <v>81</v>
      </c>
      <c r="B34" s="19">
        <v>13.5502</v>
      </c>
      <c r="C34" s="19">
        <f>$C$6</f>
        <v>-0.5</v>
      </c>
      <c r="D34" s="19">
        <f t="shared" si="5"/>
        <v>13.0502</v>
      </c>
      <c r="E34" s="19">
        <v>1.0185</v>
      </c>
      <c r="F34" s="33"/>
      <c r="G34" s="33"/>
    </row>
    <row r="35" spans="1:7" ht="15" customHeight="1" x14ac:dyDescent="0.25"/>
    <row r="36" spans="1:7" ht="15" customHeight="1" x14ac:dyDescent="0.25">
      <c r="A36" s="24" t="s">
        <v>105</v>
      </c>
      <c r="F36" s="24"/>
    </row>
  </sheetData>
  <sheetProtection algorithmName="SHA-512" hashValue="NV6IeyczyKLuCMMIBdL6aNzUxNO8xEx45u+NnDXjEsae5iBh0DOEdAFD9gU11ulIBtC6tagPtae+gjO/2MXc1w==" saltValue="BFyczy9kH953liIgMqqm5Q==" spinCount="100000" sheet="1" objects="1" scenarios="1"/>
  <mergeCells count="2">
    <mergeCell ref="A1:I1"/>
    <mergeCell ref="A2:I2"/>
  </mergeCells>
  <conditionalFormatting sqref="E36 G36 E35:G35 E37:G1048576">
    <cfRule type="cellIs" dxfId="0" priority="1" operator="lessThan">
      <formula>0</formula>
    </cfRule>
  </conditionalFormatting>
  <pageMargins left="0.7" right="0.7" top="1.1776041666666666" bottom="0.75" header="0.3" footer="0.3"/>
  <pageSetup scale="75" fitToHeight="0" orientation="landscape" r:id="rId1"/>
  <headerFooter>
    <oddHeader>&amp;RThe Connecticut Light and Power Company dba Eversource Energy &amp; The United Illuminating Company
Docket No. 24-08-03
Order 21, Attachment 8
December 13, 2024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52A9-E955-4C58-9A04-64BFBCCA3B0D}">
  <dimension ref="B3:J46"/>
  <sheetViews>
    <sheetView view="pageLayout" zoomScaleNormal="100" workbookViewId="0">
      <selection activeCell="J6" sqref="J6"/>
    </sheetView>
  </sheetViews>
  <sheetFormatPr defaultRowHeight="15" x14ac:dyDescent="0.25"/>
  <cols>
    <col min="1" max="1" width="6.5703125" customWidth="1"/>
    <col min="2" max="2" width="9.5703125" customWidth="1"/>
    <col min="3" max="3" width="10.5703125" customWidth="1"/>
    <col min="4" max="4" width="13.5703125" customWidth="1"/>
    <col min="5" max="5" width="10.5703125" customWidth="1"/>
    <col min="6" max="6" width="10.7109375" customWidth="1"/>
    <col min="7" max="7" width="8.7109375" customWidth="1"/>
    <col min="8" max="8" width="9.5703125" customWidth="1"/>
  </cols>
  <sheetData>
    <row r="3" spans="2:10" x14ac:dyDescent="0.25">
      <c r="C3" s="148" t="s">
        <v>106</v>
      </c>
      <c r="D3" s="148"/>
      <c r="E3" s="148"/>
      <c r="F3" s="148"/>
      <c r="G3" s="148"/>
    </row>
    <row r="4" spans="2:10" x14ac:dyDescent="0.25">
      <c r="C4" s="137" t="s">
        <v>126</v>
      </c>
      <c r="D4" s="138"/>
      <c r="E4" s="138"/>
      <c r="F4" s="139"/>
      <c r="G4" s="80">
        <v>199.82</v>
      </c>
    </row>
    <row r="5" spans="2:10" ht="31.5" x14ac:dyDescent="0.5">
      <c r="C5" s="137" t="s">
        <v>107</v>
      </c>
      <c r="D5" s="138"/>
      <c r="E5" s="138"/>
      <c r="F5" s="139"/>
      <c r="G5" s="80">
        <v>188.9</v>
      </c>
      <c r="I5" s="92"/>
    </row>
    <row r="6" spans="2:10" x14ac:dyDescent="0.25">
      <c r="C6" s="137" t="s">
        <v>108</v>
      </c>
      <c r="D6" s="138"/>
      <c r="E6" s="138"/>
      <c r="F6" s="139"/>
      <c r="G6" s="80">
        <v>145.97</v>
      </c>
    </row>
    <row r="7" spans="2:10" x14ac:dyDescent="0.25">
      <c r="C7" s="137" t="s">
        <v>109</v>
      </c>
      <c r="D7" s="138"/>
      <c r="E7" s="138"/>
      <c r="F7" s="139"/>
      <c r="G7" s="80">
        <v>159</v>
      </c>
    </row>
    <row r="8" spans="2:10" x14ac:dyDescent="0.25">
      <c r="C8" s="113"/>
      <c r="D8" s="113"/>
      <c r="E8" s="113"/>
      <c r="F8" s="113"/>
      <c r="G8" s="114"/>
    </row>
    <row r="10" spans="2:10" x14ac:dyDescent="0.25">
      <c r="B10" s="149" t="s">
        <v>110</v>
      </c>
      <c r="C10" s="150"/>
      <c r="D10" s="150"/>
      <c r="E10" s="150"/>
      <c r="F10" s="150"/>
      <c r="G10" s="150"/>
      <c r="H10" s="150"/>
      <c r="I10" s="150"/>
      <c r="J10" s="151"/>
    </row>
    <row r="11" spans="2:10" ht="47.25" customHeight="1" x14ac:dyDescent="0.25">
      <c r="B11" s="111" t="s">
        <v>111</v>
      </c>
      <c r="C11" s="142" t="s">
        <v>127</v>
      </c>
      <c r="D11" s="144"/>
      <c r="E11" s="142" t="s">
        <v>134</v>
      </c>
      <c r="F11" s="144"/>
      <c r="G11" s="142" t="s">
        <v>129</v>
      </c>
      <c r="H11" s="144"/>
      <c r="I11" s="142" t="s">
        <v>130</v>
      </c>
      <c r="J11" s="144"/>
    </row>
    <row r="12" spans="2:10" ht="15.75" customHeight="1" x14ac:dyDescent="0.25">
      <c r="B12" s="142" t="s">
        <v>112</v>
      </c>
      <c r="C12" s="143"/>
      <c r="D12" s="143"/>
      <c r="E12" s="143"/>
      <c r="F12" s="143"/>
      <c r="G12" s="143"/>
      <c r="H12" s="143"/>
      <c r="I12" s="143"/>
      <c r="J12" s="144"/>
    </row>
    <row r="13" spans="2:10" x14ac:dyDescent="0.25">
      <c r="B13" s="111" t="s">
        <v>113</v>
      </c>
      <c r="C13" s="140">
        <v>0</v>
      </c>
      <c r="D13" s="141"/>
      <c r="E13" s="140">
        <v>0</v>
      </c>
      <c r="F13" s="141"/>
      <c r="G13" s="140">
        <v>0</v>
      </c>
      <c r="H13" s="141"/>
      <c r="I13" s="140">
        <v>0</v>
      </c>
      <c r="J13" s="141"/>
    </row>
    <row r="14" spans="2:10" x14ac:dyDescent="0.25">
      <c r="B14" s="111" t="s">
        <v>114</v>
      </c>
      <c r="C14" s="140">
        <v>0</v>
      </c>
      <c r="D14" s="141"/>
      <c r="E14" s="140">
        <v>0</v>
      </c>
      <c r="F14" s="141"/>
      <c r="G14" s="140">
        <v>0</v>
      </c>
      <c r="H14" s="141"/>
      <c r="I14" s="140">
        <v>0</v>
      </c>
      <c r="J14" s="141"/>
    </row>
    <row r="15" spans="2:10" x14ac:dyDescent="0.25">
      <c r="B15" s="111" t="s">
        <v>115</v>
      </c>
      <c r="C15" s="140">
        <v>0</v>
      </c>
      <c r="D15" s="141"/>
      <c r="E15" s="140">
        <v>0</v>
      </c>
      <c r="F15" s="141"/>
      <c r="G15" s="140">
        <v>0</v>
      </c>
      <c r="H15" s="141"/>
      <c r="I15" s="140">
        <v>0</v>
      </c>
      <c r="J15" s="141"/>
    </row>
    <row r="16" spans="2:10" ht="15.75" customHeight="1" x14ac:dyDescent="0.25">
      <c r="B16" s="142" t="s">
        <v>131</v>
      </c>
      <c r="C16" s="143"/>
      <c r="D16" s="143"/>
      <c r="E16" s="143"/>
      <c r="F16" s="143"/>
      <c r="G16" s="143"/>
      <c r="H16" s="143"/>
      <c r="I16" s="143"/>
      <c r="J16" s="144"/>
    </row>
    <row r="17" spans="2:10" ht="30" x14ac:dyDescent="0.25">
      <c r="B17" s="111"/>
      <c r="C17" s="111" t="s">
        <v>14</v>
      </c>
      <c r="D17" s="111" t="s">
        <v>117</v>
      </c>
      <c r="E17" s="111" t="s">
        <v>14</v>
      </c>
      <c r="F17" s="111" t="s">
        <v>117</v>
      </c>
      <c r="G17" s="111" t="s">
        <v>14</v>
      </c>
      <c r="H17" s="111" t="s">
        <v>117</v>
      </c>
      <c r="I17" s="111" t="s">
        <v>14</v>
      </c>
      <c r="J17" s="111" t="s">
        <v>132</v>
      </c>
    </row>
    <row r="18" spans="2:10" x14ac:dyDescent="0.25">
      <c r="B18" s="111" t="s">
        <v>16</v>
      </c>
      <c r="C18" s="112">
        <v>0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</row>
    <row r="19" spans="2:10" x14ac:dyDescent="0.25">
      <c r="B19" s="111" t="s">
        <v>118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</row>
    <row r="20" spans="2:10" x14ac:dyDescent="0.25">
      <c r="B20" s="111" t="s">
        <v>119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</row>
    <row r="21" spans="2:10" x14ac:dyDescent="0.25">
      <c r="B21" s="111" t="s">
        <v>120</v>
      </c>
      <c r="C21" s="112">
        <v>0</v>
      </c>
      <c r="D21" s="112">
        <v>2.11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</row>
    <row r="22" spans="2:10" x14ac:dyDescent="0.25">
      <c r="B22" s="111" t="s">
        <v>121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</row>
    <row r="23" spans="2:10" x14ac:dyDescent="0.25">
      <c r="B23" s="111" t="s">
        <v>122</v>
      </c>
      <c r="C23" s="112">
        <v>27.23</v>
      </c>
      <c r="D23" s="112">
        <v>28.58</v>
      </c>
      <c r="E23" s="112">
        <v>16.309999999999999</v>
      </c>
      <c r="F23" s="112">
        <v>17.66</v>
      </c>
      <c r="G23" s="112">
        <v>0</v>
      </c>
      <c r="H23" s="112">
        <v>0</v>
      </c>
      <c r="I23" s="112">
        <v>0</v>
      </c>
      <c r="J23" s="112">
        <v>0</v>
      </c>
    </row>
    <row r="24" spans="2:10" x14ac:dyDescent="0.25">
      <c r="B24" s="109"/>
      <c r="C24" s="109"/>
      <c r="D24" s="109"/>
      <c r="E24" s="109"/>
      <c r="F24" s="109"/>
      <c r="G24" s="109"/>
      <c r="H24" s="109"/>
    </row>
    <row r="25" spans="2:10" x14ac:dyDescent="0.25">
      <c r="B25" s="132" t="s">
        <v>123</v>
      </c>
      <c r="C25" s="133"/>
      <c r="D25" s="133"/>
      <c r="E25" s="133"/>
      <c r="F25" s="133"/>
      <c r="G25" s="133"/>
      <c r="H25" s="134"/>
    </row>
    <row r="26" spans="2:10" x14ac:dyDescent="0.25">
      <c r="B26" s="107" t="s">
        <v>111</v>
      </c>
      <c r="C26" s="145" t="s">
        <v>124</v>
      </c>
      <c r="D26" s="146"/>
      <c r="E26" s="132" t="s">
        <v>108</v>
      </c>
      <c r="F26" s="134"/>
      <c r="G26" s="132" t="s">
        <v>109</v>
      </c>
      <c r="H26" s="134"/>
    </row>
    <row r="27" spans="2:10" x14ac:dyDescent="0.25">
      <c r="B27" s="132" t="s">
        <v>112</v>
      </c>
      <c r="C27" s="133"/>
      <c r="D27" s="133"/>
      <c r="E27" s="133"/>
      <c r="F27" s="133"/>
      <c r="G27" s="133"/>
      <c r="H27" s="134"/>
    </row>
    <row r="28" spans="2:10" x14ac:dyDescent="0.25">
      <c r="B28" s="107" t="s">
        <v>113</v>
      </c>
      <c r="C28" s="135">
        <v>0</v>
      </c>
      <c r="D28" s="147"/>
      <c r="E28" s="135">
        <v>0</v>
      </c>
      <c r="F28" s="147"/>
      <c r="G28" s="135">
        <v>0</v>
      </c>
      <c r="H28" s="136"/>
    </row>
    <row r="29" spans="2:10" x14ac:dyDescent="0.25">
      <c r="B29" s="107" t="s">
        <v>114</v>
      </c>
      <c r="C29" s="135">
        <v>0</v>
      </c>
      <c r="D29" s="147"/>
      <c r="E29" s="135">
        <v>0</v>
      </c>
      <c r="F29" s="147"/>
      <c r="G29" s="135">
        <v>0</v>
      </c>
      <c r="H29" s="136"/>
    </row>
    <row r="30" spans="2:10" x14ac:dyDescent="0.25">
      <c r="B30" s="107" t="s">
        <v>115</v>
      </c>
      <c r="C30" s="135">
        <v>51.78</v>
      </c>
      <c r="D30" s="147"/>
      <c r="E30" s="135">
        <v>0</v>
      </c>
      <c r="F30" s="147"/>
      <c r="G30" s="135">
        <v>9.06</v>
      </c>
      <c r="H30" s="136"/>
    </row>
    <row r="31" spans="2:10" x14ac:dyDescent="0.25">
      <c r="B31" s="132" t="s">
        <v>116</v>
      </c>
      <c r="C31" s="133"/>
      <c r="D31" s="133"/>
      <c r="E31" s="133"/>
      <c r="F31" s="133"/>
      <c r="G31" s="133"/>
      <c r="H31" s="134"/>
    </row>
    <row r="32" spans="2:10" x14ac:dyDescent="0.25">
      <c r="B32" s="107"/>
      <c r="C32" s="107" t="s">
        <v>14</v>
      </c>
      <c r="D32" s="107" t="s">
        <v>117</v>
      </c>
      <c r="E32" s="107" t="s">
        <v>14</v>
      </c>
      <c r="F32" s="107" t="s">
        <v>117</v>
      </c>
      <c r="G32" s="107" t="s">
        <v>14</v>
      </c>
      <c r="H32" s="107" t="s">
        <v>117</v>
      </c>
    </row>
    <row r="33" spans="2:8" x14ac:dyDescent="0.25">
      <c r="B33" s="107" t="s">
        <v>16</v>
      </c>
      <c r="C33" s="108">
        <v>0</v>
      </c>
      <c r="D33" s="108" t="s">
        <v>26</v>
      </c>
      <c r="E33" s="108">
        <v>0</v>
      </c>
      <c r="F33" s="108" t="s">
        <v>26</v>
      </c>
      <c r="G33" s="108">
        <v>0</v>
      </c>
      <c r="H33" s="108" t="s">
        <v>26</v>
      </c>
    </row>
    <row r="34" spans="2:8" x14ac:dyDescent="0.25">
      <c r="B34" s="107" t="s">
        <v>118</v>
      </c>
      <c r="C34" s="108">
        <v>0</v>
      </c>
      <c r="D34" s="108" t="s">
        <v>26</v>
      </c>
      <c r="E34" s="108">
        <v>0</v>
      </c>
      <c r="F34" s="108" t="s">
        <v>26</v>
      </c>
      <c r="G34" s="108">
        <v>0</v>
      </c>
      <c r="H34" s="108" t="s">
        <v>26</v>
      </c>
    </row>
    <row r="35" spans="2:8" x14ac:dyDescent="0.25">
      <c r="B35" s="107" t="s">
        <v>119</v>
      </c>
      <c r="C35" s="108">
        <v>42</v>
      </c>
      <c r="D35" s="108" t="s">
        <v>26</v>
      </c>
      <c r="E35" s="108">
        <v>0</v>
      </c>
      <c r="F35" s="108" t="s">
        <v>26</v>
      </c>
      <c r="G35" s="108">
        <v>0</v>
      </c>
      <c r="H35" s="108" t="s">
        <v>26</v>
      </c>
    </row>
    <row r="36" spans="2:8" x14ac:dyDescent="0.25">
      <c r="B36" s="107" t="s">
        <v>120</v>
      </c>
      <c r="C36" s="108">
        <v>61.52</v>
      </c>
      <c r="D36" s="108" t="s">
        <v>26</v>
      </c>
      <c r="E36" s="108">
        <v>0.19</v>
      </c>
      <c r="F36" s="108" t="s">
        <v>26</v>
      </c>
      <c r="G36" s="108">
        <v>18.8</v>
      </c>
      <c r="H36" s="108" t="s">
        <v>26</v>
      </c>
    </row>
    <row r="37" spans="2:8" x14ac:dyDescent="0.25">
      <c r="B37" s="107" t="s">
        <v>121</v>
      </c>
      <c r="C37" s="108">
        <v>46.85</v>
      </c>
      <c r="D37" s="108" t="s">
        <v>26</v>
      </c>
      <c r="E37" s="108">
        <v>0</v>
      </c>
      <c r="F37" s="108" t="s">
        <v>26</v>
      </c>
      <c r="G37" s="108">
        <v>4.13</v>
      </c>
      <c r="H37" s="108" t="s">
        <v>26</v>
      </c>
    </row>
    <row r="38" spans="2:8" x14ac:dyDescent="0.25">
      <c r="B38" s="107" t="s">
        <v>122</v>
      </c>
      <c r="C38" s="108">
        <v>97.27</v>
      </c>
      <c r="D38" s="108" t="s">
        <v>26</v>
      </c>
      <c r="E38" s="108">
        <v>35.94</v>
      </c>
      <c r="F38" s="108" t="s">
        <v>26</v>
      </c>
      <c r="G38" s="108">
        <v>54.55</v>
      </c>
      <c r="H38" s="108" t="s">
        <v>26</v>
      </c>
    </row>
    <row r="39" spans="2:8" x14ac:dyDescent="0.25">
      <c r="B39" s="110"/>
      <c r="C39" s="110"/>
      <c r="D39" s="110"/>
      <c r="E39" s="110"/>
      <c r="F39" s="110"/>
      <c r="G39" s="110"/>
      <c r="H39" s="110"/>
    </row>
    <row r="40" spans="2:8" x14ac:dyDescent="0.25">
      <c r="B40" s="110"/>
      <c r="C40" s="110"/>
      <c r="D40" s="110"/>
      <c r="E40" s="110"/>
      <c r="F40" s="110"/>
      <c r="G40" s="110"/>
      <c r="H40" s="110"/>
    </row>
    <row r="41" spans="2:8" x14ac:dyDescent="0.25">
      <c r="B41" s="110"/>
      <c r="C41" s="110"/>
      <c r="D41" s="110"/>
      <c r="E41" s="110"/>
      <c r="F41" s="110"/>
      <c r="G41" s="110"/>
      <c r="H41" s="110"/>
    </row>
    <row r="42" spans="2:8" x14ac:dyDescent="0.25">
      <c r="B42" s="110"/>
      <c r="C42" s="110"/>
      <c r="D42" s="110"/>
      <c r="E42" s="110"/>
      <c r="F42" s="110"/>
      <c r="G42" s="110"/>
      <c r="H42" s="110"/>
    </row>
    <row r="43" spans="2:8" x14ac:dyDescent="0.25">
      <c r="B43" s="110"/>
      <c r="C43" s="110"/>
      <c r="D43" s="110"/>
      <c r="E43" s="110"/>
      <c r="F43" s="110"/>
      <c r="G43" s="110"/>
      <c r="H43" s="110"/>
    </row>
    <row r="44" spans="2:8" x14ac:dyDescent="0.25">
      <c r="B44" s="110"/>
      <c r="C44" s="110"/>
      <c r="D44" s="110"/>
      <c r="E44" s="110"/>
      <c r="F44" s="110"/>
      <c r="G44" s="110"/>
      <c r="H44" s="110"/>
    </row>
    <row r="45" spans="2:8" x14ac:dyDescent="0.25">
      <c r="B45" s="110"/>
      <c r="C45" s="110"/>
      <c r="D45" s="110"/>
      <c r="E45" s="110"/>
      <c r="F45" s="110"/>
      <c r="G45" s="110"/>
      <c r="H45" s="110"/>
    </row>
    <row r="46" spans="2:8" x14ac:dyDescent="0.25">
      <c r="B46" s="110"/>
      <c r="C46" s="110"/>
      <c r="D46" s="110"/>
      <c r="E46" s="110"/>
      <c r="F46" s="110"/>
      <c r="G46" s="110"/>
      <c r="H46" s="110"/>
    </row>
  </sheetData>
  <sheetProtection algorithmName="SHA-512" hashValue="m2JfmoXTq9T2bzrXKb9XFRyWSeYIWizqx/Z/uO0cLpkebVzVXJ7xruW+w4pr5NYNGXER1okOh2PG4uK8H0C1Og==" saltValue="PxltHVjaHZmm9i2Hwmwp0w==" spinCount="100000" sheet="1" objects="1" scenarios="1"/>
  <mergeCells count="39">
    <mergeCell ref="C29:D29"/>
    <mergeCell ref="E29:F29"/>
    <mergeCell ref="I11:J11"/>
    <mergeCell ref="B12:J12"/>
    <mergeCell ref="I13:J13"/>
    <mergeCell ref="I14:J14"/>
    <mergeCell ref="I15:J15"/>
    <mergeCell ref="C11:D11"/>
    <mergeCell ref="C13:D13"/>
    <mergeCell ref="C14:D14"/>
    <mergeCell ref="C15:D15"/>
    <mergeCell ref="E11:F11"/>
    <mergeCell ref="E13:F13"/>
    <mergeCell ref="E14:F14"/>
    <mergeCell ref="E15:F15"/>
    <mergeCell ref="G11:H11"/>
    <mergeCell ref="C3:G3"/>
    <mergeCell ref="C4:F4"/>
    <mergeCell ref="C6:F6"/>
    <mergeCell ref="C7:F7"/>
    <mergeCell ref="B10:J10"/>
    <mergeCell ref="G13:H13"/>
    <mergeCell ref="G14:H14"/>
    <mergeCell ref="B31:H31"/>
    <mergeCell ref="G30:H30"/>
    <mergeCell ref="G29:H29"/>
    <mergeCell ref="G28:H28"/>
    <mergeCell ref="C5:F5"/>
    <mergeCell ref="G15:H15"/>
    <mergeCell ref="B16:J16"/>
    <mergeCell ref="B25:H25"/>
    <mergeCell ref="C26:D26"/>
    <mergeCell ref="E26:F26"/>
    <mergeCell ref="G26:H26"/>
    <mergeCell ref="B27:H27"/>
    <mergeCell ref="C30:D30"/>
    <mergeCell ref="E30:F30"/>
    <mergeCell ref="C28:D28"/>
    <mergeCell ref="E28:F28"/>
  </mergeCells>
  <pageMargins left="0.7" right="0.7" top="1.1776041666666666" bottom="0.75" header="0.3" footer="0.3"/>
  <pageSetup paperSize="9" scale="75" orientation="portrait" r:id="rId1"/>
  <headerFooter>
    <oddHeader>&amp;RThe Connecticut Light and Power Company dba Eversource Energy &amp; The United Illuminating Company
Docket No. 24-08-03
Order 21, Attachment 8
December 13, 2024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5257-7942-4D78-9139-1D25D10494F3}">
  <dimension ref="A1:R50"/>
  <sheetViews>
    <sheetView view="pageLayout" zoomScaleNormal="100" workbookViewId="0">
      <selection activeCell="G1" sqref="G1"/>
    </sheetView>
  </sheetViews>
  <sheetFormatPr defaultRowHeight="15" x14ac:dyDescent="0.25"/>
  <cols>
    <col min="1" max="1" width="20.28515625" customWidth="1"/>
    <col min="2" max="2" width="10.7109375" customWidth="1"/>
    <col min="3" max="3" width="12.7109375" customWidth="1"/>
    <col min="4" max="4" width="10" customWidth="1"/>
    <col min="5" max="5" width="9.7109375" customWidth="1"/>
    <col min="6" max="6" width="9.42578125" customWidth="1"/>
    <col min="7" max="7" width="10.28515625" customWidth="1"/>
    <col min="9" max="9" width="10.5703125" bestFit="1" customWidth="1"/>
    <col min="10" max="10" width="25.5703125" bestFit="1" customWidth="1"/>
    <col min="11" max="11" width="24.7109375" bestFit="1" customWidth="1"/>
    <col min="12" max="12" width="10.5703125" bestFit="1" customWidth="1"/>
    <col min="13" max="13" width="12.7109375" customWidth="1"/>
    <col min="14" max="14" width="13.42578125" customWidth="1"/>
    <col min="15" max="15" width="14.7109375" customWidth="1"/>
    <col min="16" max="16" width="15.28515625" customWidth="1"/>
  </cols>
  <sheetData>
    <row r="1" spans="1:18" ht="105" x14ac:dyDescent="0.25">
      <c r="A1" s="148" t="s">
        <v>106</v>
      </c>
      <c r="B1" s="162"/>
      <c r="C1" s="103" t="s">
        <v>125</v>
      </c>
      <c r="I1" s="104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5">
      <c r="A2" s="82" t="s">
        <v>124</v>
      </c>
      <c r="B2" s="93">
        <v>188.9</v>
      </c>
      <c r="C2" s="83">
        <v>269.86</v>
      </c>
      <c r="D2" s="104"/>
      <c r="J2" s="77"/>
      <c r="K2" s="68"/>
      <c r="L2" s="47"/>
      <c r="M2" s="84"/>
      <c r="N2" s="84"/>
      <c r="O2" s="84"/>
      <c r="P2" s="84"/>
      <c r="Q2" s="84"/>
      <c r="R2" s="84"/>
    </row>
    <row r="3" spans="1:18" x14ac:dyDescent="0.25">
      <c r="A3" s="81" t="s">
        <v>108</v>
      </c>
      <c r="B3" s="94">
        <v>145.97</v>
      </c>
      <c r="C3" s="83">
        <v>208.53</v>
      </c>
      <c r="J3" s="77"/>
      <c r="K3" s="68"/>
      <c r="L3" s="47"/>
      <c r="M3" s="84"/>
      <c r="N3" s="84"/>
      <c r="O3" s="84"/>
      <c r="P3" s="84"/>
      <c r="Q3" s="84"/>
      <c r="R3" s="84"/>
    </row>
    <row r="4" spans="1:18" ht="31.5" x14ac:dyDescent="0.5">
      <c r="A4" s="81" t="s">
        <v>109</v>
      </c>
      <c r="B4" s="94">
        <v>159</v>
      </c>
      <c r="C4" s="83">
        <v>227.14</v>
      </c>
      <c r="D4" s="92"/>
      <c r="J4" s="77"/>
      <c r="K4" s="68"/>
      <c r="L4" s="47"/>
      <c r="M4" s="84"/>
      <c r="N4" s="84"/>
      <c r="O4" s="84"/>
      <c r="P4" s="84"/>
      <c r="Q4" s="84"/>
      <c r="R4" s="84"/>
    </row>
    <row r="5" spans="1:18" x14ac:dyDescent="0.25">
      <c r="A5" s="81" t="s">
        <v>126</v>
      </c>
      <c r="B5" s="94">
        <v>199.82</v>
      </c>
      <c r="C5" s="80" t="s">
        <v>26</v>
      </c>
      <c r="J5" s="77"/>
      <c r="K5" s="68"/>
      <c r="L5" s="47"/>
      <c r="M5" s="84"/>
      <c r="N5" s="84"/>
      <c r="O5" s="84"/>
      <c r="P5" s="84"/>
      <c r="Q5" s="84"/>
      <c r="R5" s="84"/>
    </row>
    <row r="6" spans="1:18" ht="15.75" thickBot="1" x14ac:dyDescent="0.3">
      <c r="J6" s="77"/>
      <c r="K6" s="68"/>
      <c r="L6" s="75"/>
      <c r="M6" s="84"/>
      <c r="N6" s="84"/>
      <c r="O6" s="84"/>
      <c r="P6" s="84"/>
      <c r="Q6" s="84"/>
      <c r="R6" s="84"/>
    </row>
    <row r="7" spans="1:18" ht="46.9" customHeight="1" thickBot="1" x14ac:dyDescent="0.3">
      <c r="A7" s="85" t="s">
        <v>111</v>
      </c>
      <c r="B7" s="154" t="s">
        <v>127</v>
      </c>
      <c r="C7" s="155"/>
      <c r="D7" s="154" t="s">
        <v>128</v>
      </c>
      <c r="E7" s="155"/>
      <c r="F7" s="154" t="s">
        <v>129</v>
      </c>
      <c r="G7" s="155"/>
      <c r="H7" s="154" t="s">
        <v>130</v>
      </c>
      <c r="I7" s="155"/>
    </row>
    <row r="8" spans="1:18" ht="15.75" thickBot="1" x14ac:dyDescent="0.3">
      <c r="A8" s="154" t="s">
        <v>112</v>
      </c>
      <c r="B8" s="156"/>
      <c r="C8" s="156"/>
      <c r="D8" s="156"/>
      <c r="E8" s="156"/>
      <c r="F8" s="156"/>
      <c r="G8" s="156"/>
      <c r="H8" s="156"/>
      <c r="I8" s="155"/>
    </row>
    <row r="9" spans="1:18" ht="15.75" thickBot="1" x14ac:dyDescent="0.3">
      <c r="A9" s="86">
        <v>1</v>
      </c>
      <c r="B9" s="152">
        <v>0</v>
      </c>
      <c r="C9" s="153"/>
      <c r="D9" s="152">
        <v>0</v>
      </c>
      <c r="E9" s="153"/>
      <c r="F9" s="152">
        <v>0</v>
      </c>
      <c r="G9" s="153"/>
      <c r="H9" s="152">
        <v>0</v>
      </c>
      <c r="I9" s="153"/>
    </row>
    <row r="10" spans="1:18" ht="15.75" thickBot="1" x14ac:dyDescent="0.3">
      <c r="A10" s="86">
        <v>5</v>
      </c>
      <c r="B10" s="152">
        <v>0</v>
      </c>
      <c r="C10" s="153"/>
      <c r="D10" s="152">
        <v>0</v>
      </c>
      <c r="E10" s="153"/>
      <c r="F10" s="152">
        <v>0</v>
      </c>
      <c r="G10" s="153"/>
      <c r="H10" s="152">
        <v>0</v>
      </c>
      <c r="I10" s="153"/>
    </row>
    <row r="11" spans="1:18" ht="15.75" thickBot="1" x14ac:dyDescent="0.3">
      <c r="A11" s="86">
        <v>30</v>
      </c>
      <c r="B11" s="152">
        <v>17.809999999999999</v>
      </c>
      <c r="C11" s="153"/>
      <c r="D11" s="152">
        <v>6.89</v>
      </c>
      <c r="E11" s="153"/>
      <c r="F11" s="152">
        <v>0</v>
      </c>
      <c r="G11" s="153"/>
      <c r="H11" s="152">
        <v>0</v>
      </c>
      <c r="I11" s="153"/>
    </row>
    <row r="12" spans="1:18" ht="15.75" thickBot="1" x14ac:dyDescent="0.3">
      <c r="A12" s="86" t="s">
        <v>44</v>
      </c>
      <c r="B12" s="152">
        <v>0</v>
      </c>
      <c r="C12" s="153"/>
      <c r="D12" s="152">
        <v>0</v>
      </c>
      <c r="E12" s="153"/>
      <c r="F12" s="152">
        <v>0</v>
      </c>
      <c r="G12" s="153"/>
      <c r="H12" s="152">
        <v>0</v>
      </c>
      <c r="I12" s="153"/>
    </row>
    <row r="13" spans="1:18" ht="15.75" thickBot="1" x14ac:dyDescent="0.3">
      <c r="A13" s="86">
        <v>35</v>
      </c>
      <c r="B13" s="152">
        <v>20.94</v>
      </c>
      <c r="C13" s="153"/>
      <c r="D13" s="152">
        <v>10.02</v>
      </c>
      <c r="E13" s="153"/>
      <c r="F13" s="152">
        <v>0</v>
      </c>
      <c r="G13" s="153"/>
      <c r="H13" s="152">
        <v>0</v>
      </c>
      <c r="I13" s="153"/>
    </row>
    <row r="14" spans="1:18" ht="15.75" thickBot="1" x14ac:dyDescent="0.3">
      <c r="A14" s="86">
        <v>40</v>
      </c>
      <c r="B14" s="152">
        <v>0</v>
      </c>
      <c r="C14" s="153"/>
      <c r="D14" s="152">
        <v>0</v>
      </c>
      <c r="E14" s="153"/>
      <c r="F14" s="152">
        <v>0</v>
      </c>
      <c r="G14" s="153"/>
      <c r="H14" s="152">
        <v>0</v>
      </c>
      <c r="I14" s="153"/>
    </row>
    <row r="15" spans="1:18" ht="15.75" thickBot="1" x14ac:dyDescent="0.3">
      <c r="A15" s="154" t="s">
        <v>131</v>
      </c>
      <c r="B15" s="156"/>
      <c r="C15" s="156"/>
      <c r="D15" s="156"/>
      <c r="E15" s="156"/>
      <c r="F15" s="156"/>
      <c r="G15" s="156"/>
      <c r="H15" s="156"/>
      <c r="I15" s="155"/>
    </row>
    <row r="16" spans="1:18" ht="29.25" thickBot="1" x14ac:dyDescent="0.3">
      <c r="A16" s="87"/>
      <c r="B16" s="88" t="s">
        <v>14</v>
      </c>
      <c r="C16" s="88" t="s">
        <v>117</v>
      </c>
      <c r="D16" s="88" t="s">
        <v>14</v>
      </c>
      <c r="E16" s="88" t="s">
        <v>117</v>
      </c>
      <c r="F16" s="88" t="s">
        <v>14</v>
      </c>
      <c r="G16" s="88" t="s">
        <v>117</v>
      </c>
      <c r="H16" s="88" t="s">
        <v>14</v>
      </c>
      <c r="I16" s="88" t="s">
        <v>132</v>
      </c>
    </row>
    <row r="17" spans="1:9" ht="15.75" thickBot="1" x14ac:dyDescent="0.3">
      <c r="A17" s="86">
        <v>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</row>
    <row r="18" spans="1:9" ht="15.75" thickBot="1" x14ac:dyDescent="0.3">
      <c r="A18" s="86">
        <v>27</v>
      </c>
      <c r="B18" s="89">
        <v>0</v>
      </c>
      <c r="C18" s="89">
        <v>3.58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</row>
    <row r="19" spans="1:9" ht="15.75" thickBot="1" x14ac:dyDescent="0.3">
      <c r="A19" s="86" t="s">
        <v>42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</row>
    <row r="20" spans="1:9" ht="15.75" thickBot="1" x14ac:dyDescent="0.3">
      <c r="A20" s="86">
        <v>37</v>
      </c>
      <c r="B20" s="89">
        <v>0</v>
      </c>
      <c r="C20" s="89">
        <v>7.83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</row>
    <row r="21" spans="1:9" ht="15.75" thickBot="1" x14ac:dyDescent="0.3">
      <c r="A21" s="86">
        <v>41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</row>
    <row r="22" spans="1:9" ht="15.75" thickBot="1" x14ac:dyDescent="0.3">
      <c r="A22" s="86">
        <v>55</v>
      </c>
      <c r="B22" s="89">
        <v>17.38</v>
      </c>
      <c r="C22" s="89">
        <v>25.48</v>
      </c>
      <c r="D22" s="89">
        <v>6.46</v>
      </c>
      <c r="E22" s="89">
        <v>14.56</v>
      </c>
      <c r="F22" s="89">
        <v>0</v>
      </c>
      <c r="G22" s="89">
        <v>0</v>
      </c>
      <c r="H22" s="89">
        <v>0</v>
      </c>
      <c r="I22" s="89">
        <v>0</v>
      </c>
    </row>
    <row r="23" spans="1:9" ht="15.75" thickBot="1" x14ac:dyDescent="0.3">
      <c r="A23" s="86">
        <v>56</v>
      </c>
      <c r="B23" s="89">
        <v>17.11</v>
      </c>
      <c r="C23" s="89">
        <v>25.32</v>
      </c>
      <c r="D23" s="89">
        <v>6.19</v>
      </c>
      <c r="E23" s="89">
        <v>14.4</v>
      </c>
      <c r="F23" s="89">
        <v>0</v>
      </c>
      <c r="G23" s="89">
        <v>0</v>
      </c>
      <c r="H23" s="89">
        <v>0</v>
      </c>
      <c r="I23" s="89">
        <v>0</v>
      </c>
    </row>
    <row r="24" spans="1:9" ht="15.75" thickBot="1" x14ac:dyDescent="0.3">
      <c r="A24" s="86">
        <v>57</v>
      </c>
      <c r="B24" s="89">
        <v>42.74</v>
      </c>
      <c r="C24" s="89">
        <v>47.65</v>
      </c>
      <c r="D24" s="89">
        <v>31.82</v>
      </c>
      <c r="E24" s="89">
        <v>36.729999999999997</v>
      </c>
      <c r="F24" s="89">
        <v>0</v>
      </c>
      <c r="G24" s="89">
        <v>0</v>
      </c>
      <c r="H24" s="89">
        <v>1.92</v>
      </c>
      <c r="I24" s="89">
        <v>6.83</v>
      </c>
    </row>
    <row r="25" spans="1:9" ht="15.75" thickBot="1" x14ac:dyDescent="0.3">
      <c r="A25" s="86">
        <v>58</v>
      </c>
      <c r="B25" s="89">
        <v>43.31</v>
      </c>
      <c r="C25" s="89">
        <v>48.14</v>
      </c>
      <c r="D25" s="89">
        <v>32.39</v>
      </c>
      <c r="E25" s="89">
        <v>37.22</v>
      </c>
      <c r="F25" s="89">
        <v>0</v>
      </c>
      <c r="G25" s="89">
        <v>0</v>
      </c>
      <c r="H25" s="89">
        <v>2.4900000000000002</v>
      </c>
      <c r="I25" s="89">
        <v>7.32</v>
      </c>
    </row>
    <row r="30" spans="1:9" ht="15.75" thickBot="1" x14ac:dyDescent="0.3"/>
    <row r="31" spans="1:9" ht="15.75" thickBot="1" x14ac:dyDescent="0.3">
      <c r="A31" s="159" t="s">
        <v>133</v>
      </c>
      <c r="B31" s="160"/>
      <c r="C31" s="160"/>
      <c r="D31" s="160"/>
      <c r="E31" s="160"/>
      <c r="F31" s="160"/>
      <c r="G31" s="161"/>
    </row>
    <row r="32" spans="1:9" ht="15.75" thickBot="1" x14ac:dyDescent="0.3">
      <c r="A32" s="100" t="s">
        <v>111</v>
      </c>
      <c r="B32" s="159" t="s">
        <v>124</v>
      </c>
      <c r="C32" s="164"/>
      <c r="D32" s="165" t="s">
        <v>108</v>
      </c>
      <c r="E32" s="164"/>
      <c r="F32" s="165" t="s">
        <v>109</v>
      </c>
      <c r="G32" s="164"/>
    </row>
    <row r="33" spans="1:7" ht="15.75" thickBot="1" x14ac:dyDescent="0.3">
      <c r="A33" s="159" t="s">
        <v>112</v>
      </c>
      <c r="B33" s="160"/>
      <c r="C33" s="160"/>
      <c r="D33" s="160"/>
      <c r="E33" s="160"/>
      <c r="F33" s="160"/>
      <c r="G33" s="161"/>
    </row>
    <row r="34" spans="1:7" ht="15.75" thickBot="1" x14ac:dyDescent="0.3">
      <c r="A34" s="100">
        <v>1</v>
      </c>
      <c r="B34" s="163">
        <v>0</v>
      </c>
      <c r="C34" s="158"/>
      <c r="D34" s="157">
        <v>0</v>
      </c>
      <c r="E34" s="158"/>
      <c r="F34" s="157">
        <v>0</v>
      </c>
      <c r="G34" s="158"/>
    </row>
    <row r="35" spans="1:7" ht="15.75" thickBot="1" x14ac:dyDescent="0.3">
      <c r="A35" s="100">
        <v>5</v>
      </c>
      <c r="B35" s="163">
        <v>0</v>
      </c>
      <c r="C35" s="158"/>
      <c r="D35" s="157">
        <v>0</v>
      </c>
      <c r="E35" s="158"/>
      <c r="F35" s="157">
        <v>0</v>
      </c>
      <c r="G35" s="158"/>
    </row>
    <row r="36" spans="1:7" ht="15.75" thickBot="1" x14ac:dyDescent="0.3">
      <c r="A36" s="100">
        <v>30</v>
      </c>
      <c r="B36" s="163">
        <v>87.85</v>
      </c>
      <c r="C36" s="158"/>
      <c r="D36" s="157">
        <v>26.52</v>
      </c>
      <c r="E36" s="158"/>
      <c r="F36" s="157">
        <v>45.13</v>
      </c>
      <c r="G36" s="158"/>
    </row>
    <row r="37" spans="1:7" ht="15.75" thickBot="1" x14ac:dyDescent="0.3">
      <c r="A37" s="100" t="s">
        <v>44</v>
      </c>
      <c r="B37" s="163">
        <v>65.56</v>
      </c>
      <c r="C37" s="158"/>
      <c r="D37" s="157">
        <v>4.2300000000000004</v>
      </c>
      <c r="E37" s="158"/>
      <c r="F37" s="157">
        <v>22.84</v>
      </c>
      <c r="G37" s="158"/>
    </row>
    <row r="38" spans="1:7" ht="15.75" thickBot="1" x14ac:dyDescent="0.3">
      <c r="A38" s="100">
        <v>35</v>
      </c>
      <c r="B38" s="163">
        <v>90.98</v>
      </c>
      <c r="C38" s="158"/>
      <c r="D38" s="157">
        <v>29.65</v>
      </c>
      <c r="E38" s="158"/>
      <c r="F38" s="157">
        <v>48.26</v>
      </c>
      <c r="G38" s="158"/>
    </row>
    <row r="39" spans="1:7" ht="15.75" thickBot="1" x14ac:dyDescent="0.3">
      <c r="A39" s="100">
        <v>40</v>
      </c>
      <c r="B39" s="163">
        <v>0</v>
      </c>
      <c r="C39" s="158"/>
      <c r="D39" s="157">
        <v>0</v>
      </c>
      <c r="E39" s="158"/>
      <c r="F39" s="157">
        <v>0</v>
      </c>
      <c r="G39" s="158"/>
    </row>
    <row r="40" spans="1:7" ht="15.75" thickBot="1" x14ac:dyDescent="0.3">
      <c r="A40" s="159" t="s">
        <v>116</v>
      </c>
      <c r="B40" s="160"/>
      <c r="C40" s="160"/>
      <c r="D40" s="160"/>
      <c r="E40" s="160"/>
      <c r="F40" s="160"/>
      <c r="G40" s="161"/>
    </row>
    <row r="41" spans="1:7" ht="15.75" thickBot="1" x14ac:dyDescent="0.3">
      <c r="A41" s="101"/>
      <c r="B41" s="95" t="s">
        <v>14</v>
      </c>
      <c r="C41" s="95" t="s">
        <v>117</v>
      </c>
      <c r="D41" s="95" t="s">
        <v>14</v>
      </c>
      <c r="E41" s="95" t="s">
        <v>117</v>
      </c>
      <c r="F41" s="95" t="s">
        <v>14</v>
      </c>
      <c r="G41" s="95" t="s">
        <v>117</v>
      </c>
    </row>
    <row r="42" spans="1:7" ht="15.75" thickBot="1" x14ac:dyDescent="0.3">
      <c r="A42" s="102">
        <v>7</v>
      </c>
      <c r="B42" s="96">
        <v>0</v>
      </c>
      <c r="C42" s="97" t="s">
        <v>26</v>
      </c>
      <c r="D42" s="96">
        <v>0</v>
      </c>
      <c r="E42" s="97" t="s">
        <v>26</v>
      </c>
      <c r="F42" s="96">
        <v>0</v>
      </c>
      <c r="G42" s="97" t="s">
        <v>26</v>
      </c>
    </row>
    <row r="43" spans="1:7" ht="15.75" thickBot="1" x14ac:dyDescent="0.3">
      <c r="A43" s="102">
        <v>27</v>
      </c>
      <c r="B43" s="96">
        <v>61.43</v>
      </c>
      <c r="C43" s="97" t="s">
        <v>26</v>
      </c>
      <c r="D43" s="96">
        <v>0.1</v>
      </c>
      <c r="E43" s="97" t="s">
        <v>26</v>
      </c>
      <c r="F43" s="96">
        <v>18.71</v>
      </c>
      <c r="G43" s="97" t="s">
        <v>26</v>
      </c>
    </row>
    <row r="44" spans="1:7" ht="15.75" thickBot="1" x14ac:dyDescent="0.3">
      <c r="A44" s="102" t="s">
        <v>42</v>
      </c>
      <c r="B44" s="96">
        <v>36.94</v>
      </c>
      <c r="C44" s="97" t="s">
        <v>26</v>
      </c>
      <c r="D44" s="96">
        <v>0</v>
      </c>
      <c r="E44" s="97" t="s">
        <v>26</v>
      </c>
      <c r="F44" s="96">
        <v>0</v>
      </c>
      <c r="G44" s="97" t="s">
        <v>26</v>
      </c>
    </row>
    <row r="45" spans="1:7" ht="15.75" thickBot="1" x14ac:dyDescent="0.3">
      <c r="A45" s="100">
        <v>37</v>
      </c>
      <c r="B45" s="98">
        <v>66.319999999999993</v>
      </c>
      <c r="C45" s="97" t="s">
        <v>26</v>
      </c>
      <c r="D45" s="98">
        <v>4.99</v>
      </c>
      <c r="E45" s="97" t="s">
        <v>26</v>
      </c>
      <c r="F45" s="96">
        <v>23.6</v>
      </c>
      <c r="G45" s="97" t="s">
        <v>26</v>
      </c>
    </row>
    <row r="46" spans="1:7" ht="15.75" thickBot="1" x14ac:dyDescent="0.3">
      <c r="A46" s="100">
        <v>41</v>
      </c>
      <c r="B46" s="99">
        <v>0</v>
      </c>
      <c r="C46" s="97" t="s">
        <v>26</v>
      </c>
      <c r="D46" s="99">
        <v>0</v>
      </c>
      <c r="E46" s="97" t="s">
        <v>26</v>
      </c>
      <c r="F46" s="96">
        <v>0</v>
      </c>
      <c r="G46" s="97" t="s">
        <v>26</v>
      </c>
    </row>
    <row r="47" spans="1:7" ht="15.75" thickBot="1" x14ac:dyDescent="0.3">
      <c r="A47" s="100">
        <v>55</v>
      </c>
      <c r="B47" s="96">
        <v>87.42</v>
      </c>
      <c r="C47" s="97" t="s">
        <v>26</v>
      </c>
      <c r="D47" s="96">
        <v>26.09</v>
      </c>
      <c r="E47" s="97" t="s">
        <v>26</v>
      </c>
      <c r="F47" s="96">
        <v>44.7</v>
      </c>
      <c r="G47" s="97" t="s">
        <v>26</v>
      </c>
    </row>
    <row r="48" spans="1:7" ht="15.75" thickBot="1" x14ac:dyDescent="0.3">
      <c r="A48" s="100">
        <v>56</v>
      </c>
      <c r="B48" s="96">
        <v>87.147321819043441</v>
      </c>
      <c r="C48" s="97" t="s">
        <v>26</v>
      </c>
      <c r="D48" s="96">
        <v>25.82</v>
      </c>
      <c r="E48" s="97" t="s">
        <v>26</v>
      </c>
      <c r="F48" s="96">
        <v>44.43</v>
      </c>
      <c r="G48" s="97" t="s">
        <v>26</v>
      </c>
    </row>
    <row r="49" spans="1:7" ht="15.75" thickBot="1" x14ac:dyDescent="0.3">
      <c r="A49" s="105">
        <v>57</v>
      </c>
      <c r="B49" s="98">
        <v>112.77671291819141</v>
      </c>
      <c r="C49" s="97" t="s">
        <v>26</v>
      </c>
      <c r="D49" s="98">
        <v>51.45</v>
      </c>
      <c r="E49" s="97" t="s">
        <v>26</v>
      </c>
      <c r="F49" s="98">
        <v>70.06</v>
      </c>
      <c r="G49" s="97" t="s">
        <v>26</v>
      </c>
    </row>
    <row r="50" spans="1:7" ht="15.75" thickBot="1" x14ac:dyDescent="0.3">
      <c r="A50" s="106">
        <v>58</v>
      </c>
      <c r="B50" s="99">
        <v>113.34964326194844</v>
      </c>
      <c r="C50" s="97" t="s">
        <v>26</v>
      </c>
      <c r="D50" s="99">
        <v>52.02</v>
      </c>
      <c r="E50" s="97" t="s">
        <v>26</v>
      </c>
      <c r="F50" s="99">
        <v>70.63</v>
      </c>
      <c r="G50" s="97" t="s">
        <v>26</v>
      </c>
    </row>
  </sheetData>
  <sheetProtection algorithmName="SHA-512" hashValue="a81SOU3Za+gNyOlkpy9a7KxKnGHtDBWt/pd8i+8pjQlR2pPYjuFb8pSgIvG5jorVPAQKkFVX29363q2T2+NkrA==" saltValue="+c4CbD+mCkCkOSwnTLX5hA==" spinCount="100000" sheet="1" objects="1" scenarios="1"/>
  <mergeCells count="55">
    <mergeCell ref="A40:G40"/>
    <mergeCell ref="B32:C32"/>
    <mergeCell ref="D32:E32"/>
    <mergeCell ref="F32:G32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B38:C38"/>
    <mergeCell ref="D38:E38"/>
    <mergeCell ref="F38:G38"/>
    <mergeCell ref="B39:C39"/>
    <mergeCell ref="D39:E39"/>
    <mergeCell ref="F39:G39"/>
    <mergeCell ref="A1:B1"/>
    <mergeCell ref="B10:C10"/>
    <mergeCell ref="D10:E10"/>
    <mergeCell ref="F10:G10"/>
    <mergeCell ref="A15:I15"/>
    <mergeCell ref="H9:I9"/>
    <mergeCell ref="H10:I10"/>
    <mergeCell ref="H11:I11"/>
    <mergeCell ref="H12:I12"/>
    <mergeCell ref="H13:I13"/>
    <mergeCell ref="B12:C12"/>
    <mergeCell ref="D12:E12"/>
    <mergeCell ref="D13:E13"/>
    <mergeCell ref="F14:G14"/>
    <mergeCell ref="F13:G13"/>
    <mergeCell ref="F37:G37"/>
    <mergeCell ref="D37:E37"/>
    <mergeCell ref="A31:G31"/>
    <mergeCell ref="A33:G33"/>
    <mergeCell ref="B14:C14"/>
    <mergeCell ref="B13:C13"/>
    <mergeCell ref="F12:G12"/>
    <mergeCell ref="H7:I7"/>
    <mergeCell ref="A8:I8"/>
    <mergeCell ref="H14:I14"/>
    <mergeCell ref="B7:C7"/>
    <mergeCell ref="D7:E7"/>
    <mergeCell ref="F7:G7"/>
    <mergeCell ref="B9:C9"/>
    <mergeCell ref="D9:E9"/>
    <mergeCell ref="F9:G9"/>
    <mergeCell ref="D14:E14"/>
    <mergeCell ref="B11:C11"/>
    <mergeCell ref="D11:E11"/>
    <mergeCell ref="F11:G11"/>
  </mergeCells>
  <pageMargins left="0.7" right="0.7" top="1.1776041666666666" bottom="0.75" header="0.3" footer="0.3"/>
  <pageSetup paperSize="9" scale="75" orientation="landscape" r:id="rId1"/>
  <headerFooter>
    <oddHeader>&amp;RThe Connecticut Light and Power Company dba Eversource Energy &amp; The United Illuminating Company
Docket No. 24-08-03
Order 21, Attachment 8
December 13, 2024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8F18E2809044B8EE1D4947487EC0F" ma:contentTypeVersion="10" ma:contentTypeDescription="Create a new document." ma:contentTypeScope="" ma:versionID="54197aaa61382af7e9980b532549d81a">
  <xsd:schema xmlns:xsd="http://www.w3.org/2001/XMLSchema" xmlns:xs="http://www.w3.org/2001/XMLSchema" xmlns:p="http://schemas.microsoft.com/office/2006/metadata/properties" xmlns:ns2="aa39e23d-ef7f-4768-a23f-00767fa26ef7" xmlns:ns3="f2e07454-a84d-4ec6-a278-6618a2e26fea" targetNamespace="http://schemas.microsoft.com/office/2006/metadata/properties" ma:root="true" ma:fieldsID="6038af8665a735ca2834194a79db2b1b" ns2:_="" ns3:_="">
    <xsd:import namespace="aa39e23d-ef7f-4768-a23f-00767fa26ef7"/>
    <xsd:import namespace="f2e07454-a84d-4ec6-a278-6618a2e26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9e23d-ef7f-4768-a23f-00767fa26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07454-a84d-4ec6-a278-6618a2e26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3E87C4-C861-4C40-A072-9C7AF7BD5C7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a39e23d-ef7f-4768-a23f-00767fa26ef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f2e07454-a84d-4ec6-a278-6618a2e26fe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4006D6-9426-4FFC-93F5-58D79BB4B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7CA1B2-A769-4945-A6BB-C456F4B92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9e23d-ef7f-4768-a23f-00767fa26ef7"/>
    <ds:schemaRef ds:uri="f2e07454-a84d-4ec6-a278-6618a2e26f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Calculator</vt:lpstr>
      <vt:lpstr>Calculation Sheet</vt:lpstr>
      <vt:lpstr>CL&amp;P Avoided Pricing</vt:lpstr>
      <vt:lpstr>UI Avoided Pricing</vt:lpstr>
      <vt:lpstr>UI Price Caps</vt:lpstr>
      <vt:lpstr>ES Price Caps</vt:lpstr>
      <vt:lpstr>Discount_Rate</vt:lpstr>
      <vt:lpstr>ESRATES</vt:lpstr>
      <vt:lpstr>Retail_Rate_Escalation</vt:lpstr>
      <vt:lpstr>UIRates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AUTHOR</cp:lastModifiedBy>
  <cp:revision/>
  <dcterms:created xsi:type="dcterms:W3CDTF">2021-08-16T16:47:41Z</dcterms:created>
  <dcterms:modified xsi:type="dcterms:W3CDTF">2024-12-13T19:04:10Z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0x010100F898F18E2809044B8EE1D4947487EC0F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2021-12-07T14:35:38Z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ed3283e2-1b22-49fa-9bee-e1f661933212</vt:lpwstr>
  </property>
  <property fmtid="{D5CDD505-2E9C-101B-9397-08002B2CF9AE}" pid="9" name="MSIP_Label_624b1752-a977-4927-b9e6-e48a43684aee_ContentBits">
    <vt:lpwstr>0</vt:lpwstr>
  </property>
  <property fmtid="{D5CDD505-2E9C-101B-9397-08002B2CF9AE}" pid="11" name="_NewReviewCycle">
    <vt:lpwstr/>
  </property>
</Properties>
</file>